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codeName="ThisWorkbook" defaultThemeVersion="124226"/>
  <mc:AlternateContent xmlns:mc="http://schemas.openxmlformats.org/markup-compatibility/2006">
    <mc:Choice Requires="x15">
      <x15ac:absPath xmlns:x15ac="http://schemas.microsoft.com/office/spreadsheetml/2010/11/ac" url="C:\Users\chris\OneDrive\South Orange\Documents\"/>
    </mc:Choice>
  </mc:AlternateContent>
  <xr:revisionPtr revIDLastSave="0" documentId="B98D4D8EBA12B92727A870F6FB6BCBAB8046895F" xr6:coauthVersionLast="43" xr6:coauthVersionMax="43" xr10:uidLastSave="{00000000-0000-0000-0000-000000000000}"/>
  <workbookProtection workbookPassword="C7B6" lockStructure="1"/>
  <bookViews>
    <workbookView xWindow="45180" yWindow="290" windowWidth="30300" windowHeight="19920" tabRatio="879" xr2:uid="{00000000-000D-0000-FFFF-FFFF00000000}"/>
  </bookViews>
  <sheets>
    <sheet name="summary" sheetId="1" r:id="rId1"/>
    <sheet name="local school" sheetId="6" r:id="rId2"/>
    <sheet name="regional school 1" sheetId="40" r:id="rId3"/>
    <sheet name="regional school 2" sheetId="21" r:id="rId4"/>
    <sheet name="utility I" sheetId="30" r:id="rId5"/>
    <sheet name="utility II" sheetId="31" r:id="rId6"/>
    <sheet name="utility III" sheetId="29" r:id="rId7"/>
    <sheet name="utility IV" sheetId="24" r:id="rId8"/>
    <sheet name="muni bonds issued" sheetId="28" r:id="rId9"/>
    <sheet name="muni notes issued" sheetId="27" r:id="rId10"/>
    <sheet name="muni notes auth a" sheetId="37" r:id="rId11"/>
    <sheet name="muni notes auth b" sheetId="38" r:id="rId12"/>
    <sheet name="muni other" sheetId="36" r:id="rId13"/>
    <sheet name="muni deduction" sheetId="26" r:id="rId14"/>
    <sheet name="guarantees in calc" sheetId="39" r:id="rId15"/>
    <sheet name="special Debt" sheetId="25" r:id="rId16"/>
    <sheet name="leases not in calc" sheetId="34" r:id="rId17"/>
    <sheet name="guarantees not in calc" sheetId="33" r:id="rId18"/>
    <sheet name="Muni" sheetId="2" state="hidden" r:id="rId19"/>
  </sheets>
  <definedNames>
    <definedName name="FINAL" localSheetId="14">#REF!</definedName>
    <definedName name="FINAL" localSheetId="17">#REF!</definedName>
    <definedName name="FINAL" localSheetId="16">#REF!</definedName>
    <definedName name="FINAL" localSheetId="10">#REF!</definedName>
    <definedName name="FINAL" localSheetId="11">#REF!</definedName>
    <definedName name="FINAL" localSheetId="12">#REF!</definedName>
    <definedName name="FINAL" localSheetId="2">#REF!</definedName>
    <definedName name="FINAL">#REF!</definedName>
    <definedName name="muni_names">Muni!$A$1:$A$589</definedName>
    <definedName name="_xlnm.Print_Area" localSheetId="14">'guarantees in calc'!$I$1:$O$53</definedName>
    <definedName name="_xlnm.Print_Area" localSheetId="17">'guarantees not in calc'!$I$1:$O$53</definedName>
    <definedName name="_xlnm.Print_Area" localSheetId="16">'leases not in calc'!$I$1:$O$54</definedName>
    <definedName name="_xlnm.Print_Area" localSheetId="1">'local school'!$H$1:$M$31</definedName>
    <definedName name="_xlnm.Print_Area" localSheetId="8">'muni bonds issued'!$I$1:$O$83</definedName>
    <definedName name="_xlnm.Print_Area" localSheetId="13">'muni deduction'!$I$1:$O$33</definedName>
    <definedName name="_xlnm.Print_Area" localSheetId="10">'muni notes auth a'!$I$1:$O$48</definedName>
    <definedName name="_xlnm.Print_Area" localSheetId="11">'muni notes auth b'!$I$1:$O$49</definedName>
    <definedName name="_xlnm.Print_Area" localSheetId="9">'muni notes issued'!$I$1:$O$63</definedName>
    <definedName name="_xlnm.Print_Area" localSheetId="12">'muni other'!$I$1:$O$21</definedName>
    <definedName name="_xlnm.Print_Area" localSheetId="2">'regional school 1'!$H$1:$N$33</definedName>
    <definedName name="_xlnm.Print_Area" localSheetId="3">'regional school 2'!$H$1:$N$33</definedName>
    <definedName name="_xlnm.Print_Area" localSheetId="15">'special Debt'!$I$1:$Q$16</definedName>
    <definedName name="_xlnm.Print_Area" localSheetId="0">summary!$I$1:$T$34</definedName>
    <definedName name="_xlnm.Print_Area" localSheetId="4">'utility I'!$I$1:$P$46</definedName>
    <definedName name="_xlnm.Print_Area" localSheetId="5">'utility II'!$I$1:$P$46</definedName>
    <definedName name="_xlnm.Print_Area" localSheetId="6">'utility III'!$I$1:$P$46</definedName>
    <definedName name="_xlnm.Print_Area" localSheetId="7">'utility IV'!$I$1:$P$46</definedName>
    <definedName name="QQQQ" localSheetId="14">#REF!</definedName>
    <definedName name="QQQQ" localSheetId="17">#REF!</definedName>
    <definedName name="QQQQ" localSheetId="16">#REF!</definedName>
    <definedName name="QQQQ" localSheetId="10">#REF!</definedName>
    <definedName name="QQQQ" localSheetId="11">#REF!</definedName>
    <definedName name="QQQQ" localSheetId="12">#REF!</definedName>
    <definedName name="QQQQ" localSheetId="2">#REF!</definedName>
    <definedName name="QQQQ">#REF!</definedName>
    <definedName name="schoolper">Muni!$M$2:$M$6</definedName>
    <definedName name="typeschool">Muni!$J$3:$J$4</definedName>
    <definedName name="utility">Muni!$K$2:$K$18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5" i="40" l="1"/>
  <c r="O22" i="30"/>
  <c r="P21" i="30"/>
  <c r="F614" i="2"/>
  <c r="S614" i="2" s="1"/>
  <c r="F615" i="2"/>
  <c r="S615" i="2" s="1"/>
  <c r="F616" i="2"/>
  <c r="S616" i="2" s="1"/>
  <c r="G616" i="2"/>
  <c r="T616" i="2" s="1"/>
  <c r="Q618" i="2"/>
  <c r="P618" i="2"/>
  <c r="O618" i="2"/>
  <c r="N618" i="2"/>
  <c r="V617" i="2"/>
  <c r="U617" i="2"/>
  <c r="T617" i="2"/>
  <c r="S617" i="2"/>
  <c r="I616" i="2"/>
  <c r="V616" i="2" s="1"/>
  <c r="H616" i="2"/>
  <c r="U616" i="2" s="1"/>
  <c r="I615" i="2"/>
  <c r="V615" i="2" s="1"/>
  <c r="H615" i="2"/>
  <c r="U615" i="2" s="1"/>
  <c r="G615" i="2"/>
  <c r="T615" i="2" s="1"/>
  <c r="I614" i="2"/>
  <c r="V614" i="2" s="1"/>
  <c r="H614" i="2"/>
  <c r="U614" i="2" s="1"/>
  <c r="G614" i="2"/>
  <c r="T614" i="2" s="1"/>
  <c r="I613" i="2"/>
  <c r="V613" i="2" s="1"/>
  <c r="H613" i="2"/>
  <c r="U613" i="2" s="1"/>
  <c r="G613" i="2"/>
  <c r="T613" i="2" s="1"/>
  <c r="F613" i="2"/>
  <c r="S613" i="2" s="1"/>
  <c r="I612" i="2"/>
  <c r="V612" i="2" s="1"/>
  <c r="H612" i="2"/>
  <c r="U612" i="2" s="1"/>
  <c r="G612" i="2"/>
  <c r="T612" i="2" s="1"/>
  <c r="F612" i="2"/>
  <c r="S612" i="2" s="1"/>
  <c r="I611" i="2"/>
  <c r="V611" i="2" s="1"/>
  <c r="H611" i="2"/>
  <c r="U611" i="2" s="1"/>
  <c r="G611" i="2"/>
  <c r="T611" i="2" s="1"/>
  <c r="F611" i="2"/>
  <c r="S611" i="2"/>
  <c r="I610" i="2"/>
  <c r="V610" i="2" s="1"/>
  <c r="H610" i="2"/>
  <c r="U610" i="2" s="1"/>
  <c r="G610" i="2"/>
  <c r="T610" i="2" s="1"/>
  <c r="F610" i="2"/>
  <c r="S610" i="2" s="1"/>
  <c r="I609" i="2"/>
  <c r="V609" i="2" s="1"/>
  <c r="H609" i="2"/>
  <c r="U609" i="2" s="1"/>
  <c r="G609" i="2"/>
  <c r="T609" i="2" s="1"/>
  <c r="F609" i="2"/>
  <c r="S609" i="2" s="1"/>
  <c r="I608" i="2"/>
  <c r="V608" i="2" s="1"/>
  <c r="H608" i="2"/>
  <c r="U608" i="2" s="1"/>
  <c r="G608" i="2"/>
  <c r="T608" i="2" s="1"/>
  <c r="F608" i="2"/>
  <c r="S608" i="2"/>
  <c r="I607" i="2"/>
  <c r="V607" i="2" s="1"/>
  <c r="H607" i="2"/>
  <c r="U607" i="2" s="1"/>
  <c r="G607" i="2"/>
  <c r="T607" i="2" s="1"/>
  <c r="F607" i="2"/>
  <c r="S607" i="2" s="1"/>
  <c r="I606" i="2"/>
  <c r="V606" i="2" s="1"/>
  <c r="H606" i="2"/>
  <c r="U606" i="2" s="1"/>
  <c r="G606" i="2"/>
  <c r="T606" i="2" s="1"/>
  <c r="F606" i="2"/>
  <c r="S606" i="2" s="1"/>
  <c r="I605" i="2"/>
  <c r="V605" i="2" s="1"/>
  <c r="H605" i="2"/>
  <c r="U605" i="2" s="1"/>
  <c r="G605" i="2"/>
  <c r="T605" i="2" s="1"/>
  <c r="F605" i="2"/>
  <c r="S605" i="2"/>
  <c r="I604" i="2"/>
  <c r="V604" i="2" s="1"/>
  <c r="H604" i="2"/>
  <c r="U604" i="2" s="1"/>
  <c r="G604" i="2"/>
  <c r="T604" i="2" s="1"/>
  <c r="F604" i="2"/>
  <c r="S604" i="2" s="1"/>
  <c r="I603" i="2"/>
  <c r="V603" i="2" s="1"/>
  <c r="H603" i="2"/>
  <c r="U603" i="2"/>
  <c r="G603" i="2"/>
  <c r="T603" i="2" s="1"/>
  <c r="F603" i="2"/>
  <c r="S603" i="2" s="1"/>
  <c r="I602" i="2"/>
  <c r="V602" i="2" s="1"/>
  <c r="H602" i="2"/>
  <c r="U602" i="2" s="1"/>
  <c r="G602" i="2"/>
  <c r="T602" i="2" s="1"/>
  <c r="F602" i="2"/>
  <c r="S602" i="2"/>
  <c r="I601" i="2"/>
  <c r="V601" i="2" s="1"/>
  <c r="H601" i="2"/>
  <c r="U601" i="2" s="1"/>
  <c r="G601" i="2"/>
  <c r="T601" i="2" s="1"/>
  <c r="F601" i="2"/>
  <c r="S601" i="2" s="1"/>
  <c r="I600" i="2"/>
  <c r="V600" i="2" s="1"/>
  <c r="H600" i="2"/>
  <c r="U600" i="2"/>
  <c r="G600" i="2"/>
  <c r="T600" i="2" s="1"/>
  <c r="F600" i="2"/>
  <c r="S600" i="2" s="1"/>
  <c r="I599" i="2"/>
  <c r="V599" i="2" s="1"/>
  <c r="H599" i="2"/>
  <c r="U599" i="2" s="1"/>
  <c r="G599" i="2"/>
  <c r="T599" i="2" s="1"/>
  <c r="F599" i="2"/>
  <c r="S599" i="2"/>
  <c r="I598" i="2"/>
  <c r="V598" i="2" s="1"/>
  <c r="H598" i="2"/>
  <c r="U598" i="2" s="1"/>
  <c r="G598" i="2"/>
  <c r="T598" i="2" s="1"/>
  <c r="F598" i="2"/>
  <c r="S598" i="2" s="1"/>
  <c r="I597" i="2"/>
  <c r="V597" i="2" s="1"/>
  <c r="H597" i="2"/>
  <c r="U597" i="2" s="1"/>
  <c r="G597" i="2"/>
  <c r="T597" i="2" s="1"/>
  <c r="F597" i="2"/>
  <c r="S597" i="2" s="1"/>
  <c r="I596" i="2"/>
  <c r="H596" i="2"/>
  <c r="U596" i="2" s="1"/>
  <c r="G596" i="2"/>
  <c r="T596" i="2" s="1"/>
  <c r="F596" i="2"/>
  <c r="I9" i="1"/>
  <c r="I8" i="1"/>
  <c r="I10" i="1"/>
  <c r="H39" i="1"/>
  <c r="D39" i="1"/>
  <c r="C39" i="1"/>
  <c r="B39" i="1"/>
  <c r="A39" i="1"/>
  <c r="D38" i="1"/>
  <c r="C38" i="1"/>
  <c r="B38" i="1"/>
  <c r="A38" i="1"/>
  <c r="D37" i="1"/>
  <c r="C37" i="1"/>
  <c r="B37" i="1"/>
  <c r="A37" i="1"/>
  <c r="H34" i="1"/>
  <c r="D34" i="1"/>
  <c r="J32" i="21"/>
  <c r="K32" i="21" s="1"/>
  <c r="L32" i="21" s="1"/>
  <c r="J31" i="21"/>
  <c r="K31" i="21" s="1"/>
  <c r="J30" i="21"/>
  <c r="K30" i="21" s="1"/>
  <c r="J29" i="21"/>
  <c r="K29" i="21" s="1"/>
  <c r="J28" i="21"/>
  <c r="K28" i="21" s="1"/>
  <c r="J27" i="21"/>
  <c r="K27" i="21" s="1"/>
  <c r="J26" i="21"/>
  <c r="K26" i="21" s="1"/>
  <c r="J25" i="21"/>
  <c r="K25" i="21" s="1"/>
  <c r="J24" i="21"/>
  <c r="K24" i="21" s="1"/>
  <c r="J23" i="21"/>
  <c r="K23" i="21" s="1"/>
  <c r="J22" i="21"/>
  <c r="K22" i="21" s="1"/>
  <c r="L22" i="21" s="1"/>
  <c r="J21" i="21"/>
  <c r="K21" i="21" s="1"/>
  <c r="J20" i="21"/>
  <c r="K20" i="21" s="1"/>
  <c r="J19" i="21"/>
  <c r="K19" i="21" s="1"/>
  <c r="J18" i="21"/>
  <c r="K18" i="21" s="1"/>
  <c r="J32" i="40"/>
  <c r="K32" i="40" s="1"/>
  <c r="J31" i="40"/>
  <c r="K31" i="40" s="1"/>
  <c r="J30" i="40"/>
  <c r="K30" i="40" s="1"/>
  <c r="J29" i="40"/>
  <c r="K29" i="40" s="1"/>
  <c r="J28" i="40"/>
  <c r="K28" i="40"/>
  <c r="J27" i="40"/>
  <c r="K27" i="40" s="1"/>
  <c r="M27" i="40" s="1"/>
  <c r="J26" i="40"/>
  <c r="K26" i="40" s="1"/>
  <c r="J25" i="40"/>
  <c r="K25" i="40" s="1"/>
  <c r="M25" i="40" s="1"/>
  <c r="J24" i="40"/>
  <c r="K24" i="40" s="1"/>
  <c r="J23" i="40"/>
  <c r="K23" i="40" s="1"/>
  <c r="J22" i="40"/>
  <c r="K22" i="40" s="1"/>
  <c r="J21" i="40"/>
  <c r="K21" i="40" s="1"/>
  <c r="M21" i="40" s="1"/>
  <c r="J20" i="40"/>
  <c r="K20" i="40" s="1"/>
  <c r="J19" i="40"/>
  <c r="J18" i="40"/>
  <c r="G47" i="30"/>
  <c r="B47" i="30"/>
  <c r="A47" i="30"/>
  <c r="G47" i="31"/>
  <c r="B47" i="31"/>
  <c r="A47" i="31"/>
  <c r="G47" i="29"/>
  <c r="B47" i="29"/>
  <c r="A47" i="29"/>
  <c r="G47" i="24"/>
  <c r="B47" i="24"/>
  <c r="A47" i="24"/>
  <c r="K40" i="30"/>
  <c r="K40" i="31"/>
  <c r="K40" i="29"/>
  <c r="K40" i="24"/>
  <c r="G73" i="28"/>
  <c r="B73" i="28"/>
  <c r="A73" i="28"/>
  <c r="G72" i="28"/>
  <c r="B72" i="28"/>
  <c r="A72" i="28"/>
  <c r="G71" i="28"/>
  <c r="B71" i="28"/>
  <c r="A71" i="28"/>
  <c r="G70" i="28"/>
  <c r="B70" i="28"/>
  <c r="A70" i="28"/>
  <c r="G69" i="28"/>
  <c r="B69" i="28"/>
  <c r="A69" i="28"/>
  <c r="G68" i="28"/>
  <c r="B68" i="28"/>
  <c r="A68" i="28"/>
  <c r="G67" i="28"/>
  <c r="B67" i="28"/>
  <c r="A67" i="28"/>
  <c r="G66" i="28"/>
  <c r="B66" i="28"/>
  <c r="A66" i="28"/>
  <c r="G65" i="28"/>
  <c r="B65" i="28"/>
  <c r="A65" i="28"/>
  <c r="G64" i="28"/>
  <c r="B64" i="28"/>
  <c r="A64" i="28"/>
  <c r="G63" i="28"/>
  <c r="B63" i="28"/>
  <c r="A63" i="28"/>
  <c r="G62" i="28"/>
  <c r="B62" i="28"/>
  <c r="A62" i="28"/>
  <c r="G61" i="28"/>
  <c r="B61" i="28"/>
  <c r="A61" i="28"/>
  <c r="G60" i="28"/>
  <c r="B60" i="28"/>
  <c r="A60" i="28"/>
  <c r="G59" i="28"/>
  <c r="B59" i="28"/>
  <c r="A59" i="28"/>
  <c r="G58" i="28"/>
  <c r="B58" i="28"/>
  <c r="A58" i="28"/>
  <c r="G57" i="28"/>
  <c r="B57" i="28"/>
  <c r="A57" i="28"/>
  <c r="G56" i="28"/>
  <c r="B56" i="28"/>
  <c r="A56" i="28"/>
  <c r="G55" i="28"/>
  <c r="B55" i="28"/>
  <c r="A55" i="28"/>
  <c r="G54" i="28"/>
  <c r="B54" i="28"/>
  <c r="A54" i="28"/>
  <c r="G53" i="28"/>
  <c r="B53" i="28"/>
  <c r="A53" i="28"/>
  <c r="G52" i="28"/>
  <c r="B52" i="28"/>
  <c r="A52" i="28"/>
  <c r="G51" i="28"/>
  <c r="B51" i="28"/>
  <c r="A51" i="28"/>
  <c r="G50" i="28"/>
  <c r="B50" i="28"/>
  <c r="A50" i="28"/>
  <c r="G49" i="28"/>
  <c r="B49" i="28"/>
  <c r="A49" i="28"/>
  <c r="G48" i="28"/>
  <c r="B48" i="28"/>
  <c r="A48" i="28"/>
  <c r="G47" i="28"/>
  <c r="B47" i="28"/>
  <c r="A47" i="28"/>
  <c r="G46" i="28"/>
  <c r="B46" i="28"/>
  <c r="A46" i="28"/>
  <c r="G45" i="28"/>
  <c r="B45" i="28"/>
  <c r="A45" i="28"/>
  <c r="G83" i="28"/>
  <c r="B83" i="28"/>
  <c r="A83" i="28"/>
  <c r="O82" i="28"/>
  <c r="G82" i="28"/>
  <c r="B82" i="28"/>
  <c r="A82" i="28"/>
  <c r="G81" i="28"/>
  <c r="B81" i="28"/>
  <c r="A81" i="28"/>
  <c r="G80" i="28"/>
  <c r="B80" i="28"/>
  <c r="A80" i="28"/>
  <c r="G79" i="28"/>
  <c r="B79" i="28"/>
  <c r="A79" i="28"/>
  <c r="G78" i="28"/>
  <c r="B78" i="28"/>
  <c r="A78" i="28"/>
  <c r="G77" i="28"/>
  <c r="B77" i="28"/>
  <c r="A77" i="28"/>
  <c r="G76" i="28"/>
  <c r="B76" i="28"/>
  <c r="A76" i="28"/>
  <c r="O75" i="28"/>
  <c r="G75" i="28"/>
  <c r="B75" i="28"/>
  <c r="A75" i="28"/>
  <c r="G74" i="28"/>
  <c r="B74" i="28"/>
  <c r="A74" i="28"/>
  <c r="G44" i="28"/>
  <c r="B44" i="28"/>
  <c r="A44" i="28"/>
  <c r="G43" i="28"/>
  <c r="B43" i="28"/>
  <c r="A43" i="28"/>
  <c r="G9" i="36"/>
  <c r="B9" i="36"/>
  <c r="A9" i="36"/>
  <c r="G10" i="36"/>
  <c r="B10" i="36"/>
  <c r="A10" i="36"/>
  <c r="G18" i="26"/>
  <c r="B18" i="26"/>
  <c r="A18" i="26"/>
  <c r="G49" i="27"/>
  <c r="B49" i="27"/>
  <c r="A49" i="27"/>
  <c r="G48" i="27"/>
  <c r="B48" i="27"/>
  <c r="A48" i="27"/>
  <c r="G47" i="27"/>
  <c r="B47" i="27"/>
  <c r="A47" i="27"/>
  <c r="G46" i="27"/>
  <c r="B46" i="27"/>
  <c r="A46" i="27"/>
  <c r="G45" i="27"/>
  <c r="B45" i="27"/>
  <c r="A45" i="27"/>
  <c r="G44" i="27"/>
  <c r="B44" i="27"/>
  <c r="A44" i="27"/>
  <c r="G43" i="27"/>
  <c r="B43" i="27"/>
  <c r="A43" i="27"/>
  <c r="G42" i="27"/>
  <c r="B42" i="27"/>
  <c r="A42" i="27"/>
  <c r="G41" i="27"/>
  <c r="B41" i="27"/>
  <c r="A41" i="27"/>
  <c r="G40" i="27"/>
  <c r="B40" i="27"/>
  <c r="A40" i="27"/>
  <c r="G39" i="27"/>
  <c r="B39" i="27"/>
  <c r="A39" i="27"/>
  <c r="G38" i="27"/>
  <c r="B38" i="27"/>
  <c r="A38" i="27"/>
  <c r="G37" i="27"/>
  <c r="B37" i="27"/>
  <c r="A37" i="27"/>
  <c r="O63" i="27"/>
  <c r="G63" i="27"/>
  <c r="B63" i="27"/>
  <c r="A63" i="27"/>
  <c r="G62" i="27"/>
  <c r="B62" i="27"/>
  <c r="A62" i="27"/>
  <c r="B33" i="40"/>
  <c r="A33" i="40"/>
  <c r="G32" i="40"/>
  <c r="B32" i="40"/>
  <c r="A32" i="40"/>
  <c r="G31" i="40"/>
  <c r="B31" i="40"/>
  <c r="A31" i="40"/>
  <c r="G30" i="40"/>
  <c r="B30" i="40"/>
  <c r="A30" i="40"/>
  <c r="G29" i="40"/>
  <c r="B29" i="40"/>
  <c r="A29" i="40"/>
  <c r="G28" i="40"/>
  <c r="B28" i="40"/>
  <c r="A28" i="40"/>
  <c r="G27" i="40"/>
  <c r="B27" i="40"/>
  <c r="A27" i="40"/>
  <c r="G26" i="40"/>
  <c r="B26" i="40"/>
  <c r="A26" i="40"/>
  <c r="G25" i="40"/>
  <c r="B25" i="40"/>
  <c r="A25" i="40"/>
  <c r="G24" i="40"/>
  <c r="B24" i="40"/>
  <c r="A24" i="40"/>
  <c r="G23" i="40"/>
  <c r="B23" i="40"/>
  <c r="A23" i="40"/>
  <c r="G22" i="40"/>
  <c r="B22" i="40"/>
  <c r="A22" i="40"/>
  <c r="G21" i="40"/>
  <c r="B21" i="40"/>
  <c r="A21" i="40"/>
  <c r="G20" i="40"/>
  <c r="B20" i="40"/>
  <c r="A20" i="40"/>
  <c r="G19" i="40"/>
  <c r="B19" i="40"/>
  <c r="A19" i="40"/>
  <c r="G18" i="40"/>
  <c r="B18" i="40"/>
  <c r="A18" i="40"/>
  <c r="B17" i="40"/>
  <c r="A17" i="40"/>
  <c r="B16" i="40"/>
  <c r="A16" i="40"/>
  <c r="B15" i="40"/>
  <c r="A15" i="40"/>
  <c r="B14" i="40"/>
  <c r="A14" i="40"/>
  <c r="B13" i="40"/>
  <c r="A13" i="40"/>
  <c r="B11" i="40"/>
  <c r="A11" i="40"/>
  <c r="N10" i="40"/>
  <c r="L33" i="40" s="1"/>
  <c r="B10" i="40"/>
  <c r="A10" i="40"/>
  <c r="B9" i="40"/>
  <c r="A9" i="40"/>
  <c r="B8" i="40"/>
  <c r="A8" i="40"/>
  <c r="B7" i="40"/>
  <c r="A7" i="40"/>
  <c r="B6" i="40"/>
  <c r="A6" i="40"/>
  <c r="B5" i="40"/>
  <c r="A5" i="40"/>
  <c r="B4" i="40"/>
  <c r="A4" i="40"/>
  <c r="D3" i="40"/>
  <c r="C3" i="40"/>
  <c r="B3" i="40"/>
  <c r="A3" i="40"/>
  <c r="B2" i="40"/>
  <c r="A2" i="40"/>
  <c r="O53" i="39"/>
  <c r="G53" i="39"/>
  <c r="B53" i="39"/>
  <c r="A53" i="39"/>
  <c r="G52" i="39"/>
  <c r="B52" i="39"/>
  <c r="A52" i="39"/>
  <c r="G51" i="39"/>
  <c r="B51" i="39"/>
  <c r="A51" i="39"/>
  <c r="G50" i="39"/>
  <c r="B50" i="39"/>
  <c r="A50" i="39"/>
  <c r="G49" i="39"/>
  <c r="B49" i="39"/>
  <c r="A49" i="39"/>
  <c r="G48" i="39"/>
  <c r="B48" i="39"/>
  <c r="A48" i="39"/>
  <c r="G47" i="39"/>
  <c r="B47" i="39"/>
  <c r="A47" i="39"/>
  <c r="G46" i="39"/>
  <c r="B46" i="39"/>
  <c r="A46" i="39"/>
  <c r="G45" i="39"/>
  <c r="B45" i="39"/>
  <c r="A45" i="39"/>
  <c r="G44" i="39"/>
  <c r="B44" i="39"/>
  <c r="A44" i="39"/>
  <c r="G43" i="39"/>
  <c r="B43" i="39"/>
  <c r="A43" i="39"/>
  <c r="G42" i="39"/>
  <c r="B42" i="39"/>
  <c r="A42" i="39"/>
  <c r="G41" i="39"/>
  <c r="B41" i="39"/>
  <c r="A41" i="39"/>
  <c r="G40" i="39"/>
  <c r="B40" i="39"/>
  <c r="A40" i="39"/>
  <c r="G39" i="39"/>
  <c r="B39" i="39"/>
  <c r="A39" i="39"/>
  <c r="G38" i="39"/>
  <c r="B38" i="39"/>
  <c r="A38" i="39"/>
  <c r="G37" i="39"/>
  <c r="B37" i="39"/>
  <c r="A37" i="39"/>
  <c r="G36" i="39"/>
  <c r="B36" i="39"/>
  <c r="A36" i="39"/>
  <c r="G35" i="39"/>
  <c r="B35" i="39"/>
  <c r="A35" i="39"/>
  <c r="G34" i="39"/>
  <c r="B34" i="39"/>
  <c r="A34" i="39"/>
  <c r="G33" i="39"/>
  <c r="B33" i="39"/>
  <c r="A33" i="39"/>
  <c r="G32" i="39"/>
  <c r="B32" i="39"/>
  <c r="A32" i="39"/>
  <c r="G31" i="39"/>
  <c r="B31" i="39"/>
  <c r="A31" i="39"/>
  <c r="G30" i="39"/>
  <c r="B30" i="39"/>
  <c r="A30" i="39"/>
  <c r="G29" i="39"/>
  <c r="B29" i="39"/>
  <c r="A29" i="39"/>
  <c r="G28" i="39"/>
  <c r="B28" i="39"/>
  <c r="A28" i="39"/>
  <c r="G27" i="39"/>
  <c r="B27" i="39"/>
  <c r="A27" i="39"/>
  <c r="G26" i="39"/>
  <c r="B26" i="39"/>
  <c r="A26" i="39"/>
  <c r="G25" i="39"/>
  <c r="B25" i="39"/>
  <c r="A25" i="39"/>
  <c r="G24" i="39"/>
  <c r="B24" i="39"/>
  <c r="A24" i="39"/>
  <c r="G23" i="39"/>
  <c r="B23" i="39"/>
  <c r="A23" i="39"/>
  <c r="G22" i="39"/>
  <c r="B22" i="39"/>
  <c r="A22" i="39"/>
  <c r="G21" i="39"/>
  <c r="B21" i="39"/>
  <c r="A21" i="39"/>
  <c r="G20" i="39"/>
  <c r="B20" i="39"/>
  <c r="A20" i="39"/>
  <c r="G19" i="39"/>
  <c r="B19" i="39"/>
  <c r="A19" i="39"/>
  <c r="G18" i="39"/>
  <c r="B18" i="39"/>
  <c r="A18" i="39"/>
  <c r="G17" i="39"/>
  <c r="B17" i="39"/>
  <c r="A17" i="39"/>
  <c r="G16" i="39"/>
  <c r="B16" i="39"/>
  <c r="A16" i="39"/>
  <c r="G15" i="39"/>
  <c r="B15" i="39"/>
  <c r="A15" i="39"/>
  <c r="G14" i="39"/>
  <c r="B14" i="39"/>
  <c r="A14" i="39"/>
  <c r="G13" i="39"/>
  <c r="B13" i="39"/>
  <c r="A13" i="39"/>
  <c r="G12" i="39"/>
  <c r="B12" i="39"/>
  <c r="A12" i="39"/>
  <c r="G11" i="39"/>
  <c r="B11" i="39"/>
  <c r="A11" i="39"/>
  <c r="G10" i="39"/>
  <c r="B10" i="39"/>
  <c r="A10" i="39"/>
  <c r="G9" i="39"/>
  <c r="B9" i="39"/>
  <c r="A9" i="39"/>
  <c r="G8" i="39"/>
  <c r="B8" i="39"/>
  <c r="A8" i="39"/>
  <c r="G7" i="39"/>
  <c r="B7" i="39"/>
  <c r="A7" i="39"/>
  <c r="G6" i="39"/>
  <c r="B6" i="39"/>
  <c r="A6" i="39"/>
  <c r="G5" i="39"/>
  <c r="B5" i="39"/>
  <c r="A5" i="39"/>
  <c r="G4" i="39"/>
  <c r="B4" i="39"/>
  <c r="A4" i="39"/>
  <c r="G3" i="39"/>
  <c r="B3" i="39"/>
  <c r="A3" i="39"/>
  <c r="G2" i="39"/>
  <c r="B2" i="39"/>
  <c r="A2" i="39"/>
  <c r="G1" i="39"/>
  <c r="B1" i="39"/>
  <c r="A1" i="39"/>
  <c r="O47" i="38"/>
  <c r="A31" i="27"/>
  <c r="B31" i="27"/>
  <c r="G31" i="27"/>
  <c r="A32" i="27"/>
  <c r="B32" i="27"/>
  <c r="G32" i="27"/>
  <c r="A33" i="27"/>
  <c r="B33" i="27"/>
  <c r="G33" i="27"/>
  <c r="A34" i="27"/>
  <c r="B34" i="27"/>
  <c r="G34" i="27"/>
  <c r="A35" i="27"/>
  <c r="B35" i="27"/>
  <c r="G35" i="27"/>
  <c r="A36" i="27"/>
  <c r="B36" i="27"/>
  <c r="G36" i="27"/>
  <c r="A50" i="27"/>
  <c r="B50" i="27"/>
  <c r="G50" i="27"/>
  <c r="A51" i="27"/>
  <c r="B51" i="27"/>
  <c r="G51" i="27"/>
  <c r="A52" i="27"/>
  <c r="B52" i="27"/>
  <c r="G52" i="27"/>
  <c r="A53" i="27"/>
  <c r="B53" i="27"/>
  <c r="G53" i="27"/>
  <c r="A54" i="27"/>
  <c r="B54" i="27"/>
  <c r="G54" i="27"/>
  <c r="A55" i="27"/>
  <c r="B55" i="27"/>
  <c r="G55" i="27"/>
  <c r="A56" i="27"/>
  <c r="B56" i="27"/>
  <c r="G56" i="27"/>
  <c r="A57" i="27"/>
  <c r="B57" i="27"/>
  <c r="G57" i="27"/>
  <c r="A58" i="27"/>
  <c r="B58" i="27"/>
  <c r="G58" i="27"/>
  <c r="A59" i="27"/>
  <c r="B59" i="27"/>
  <c r="G59" i="27"/>
  <c r="A60" i="27"/>
  <c r="B60" i="27"/>
  <c r="G60" i="27"/>
  <c r="A61" i="27"/>
  <c r="B61" i="27"/>
  <c r="G61" i="27"/>
  <c r="G49" i="38"/>
  <c r="B49" i="38"/>
  <c r="A49" i="38"/>
  <c r="G48" i="38"/>
  <c r="B48" i="38"/>
  <c r="A48" i="38"/>
  <c r="G47" i="38"/>
  <c r="B47" i="38"/>
  <c r="A47" i="38"/>
  <c r="G46" i="38"/>
  <c r="B46" i="38"/>
  <c r="A46" i="38"/>
  <c r="G45" i="38"/>
  <c r="B45" i="38"/>
  <c r="A45" i="38"/>
  <c r="G44" i="38"/>
  <c r="B44" i="38"/>
  <c r="A44" i="38"/>
  <c r="G43" i="38"/>
  <c r="B43" i="38"/>
  <c r="A43" i="38"/>
  <c r="G42" i="38"/>
  <c r="B42" i="38"/>
  <c r="A42" i="38"/>
  <c r="G41" i="38"/>
  <c r="B41" i="38"/>
  <c r="A41" i="38"/>
  <c r="G40" i="38"/>
  <c r="B40" i="38"/>
  <c r="A40" i="38"/>
  <c r="G39" i="38"/>
  <c r="B39" i="38"/>
  <c r="A39" i="38"/>
  <c r="G38" i="38"/>
  <c r="B38" i="38"/>
  <c r="A38" i="38"/>
  <c r="G37" i="38"/>
  <c r="B37" i="38"/>
  <c r="A37" i="38"/>
  <c r="G36" i="38"/>
  <c r="B36" i="38"/>
  <c r="A36" i="38"/>
  <c r="G35" i="38"/>
  <c r="B35" i="38"/>
  <c r="A35" i="38"/>
  <c r="G34" i="38"/>
  <c r="B34" i="38"/>
  <c r="A34" i="38"/>
  <c r="G33" i="38"/>
  <c r="B33" i="38"/>
  <c r="A33" i="38"/>
  <c r="G32" i="38"/>
  <c r="B32" i="38"/>
  <c r="A32" i="38"/>
  <c r="G31" i="38"/>
  <c r="B31" i="38"/>
  <c r="A31" i="38"/>
  <c r="G30" i="38"/>
  <c r="B30" i="38"/>
  <c r="A30" i="38"/>
  <c r="G29" i="38"/>
  <c r="B29" i="38"/>
  <c r="A29" i="38"/>
  <c r="G28" i="38"/>
  <c r="B28" i="38"/>
  <c r="A28" i="38"/>
  <c r="G27" i="38"/>
  <c r="B27" i="38"/>
  <c r="A27" i="38"/>
  <c r="G26" i="38"/>
  <c r="B26" i="38"/>
  <c r="A26" i="38"/>
  <c r="G25" i="38"/>
  <c r="B25" i="38"/>
  <c r="A25" i="38"/>
  <c r="G24" i="38"/>
  <c r="B24" i="38"/>
  <c r="A24" i="38"/>
  <c r="G23" i="38"/>
  <c r="B23" i="38"/>
  <c r="A23" i="38"/>
  <c r="G22" i="38"/>
  <c r="B22" i="38"/>
  <c r="A22" i="38"/>
  <c r="G21" i="38"/>
  <c r="B21" i="38"/>
  <c r="A21" i="38"/>
  <c r="G20" i="38"/>
  <c r="B20" i="38"/>
  <c r="A20" i="38"/>
  <c r="G19" i="38"/>
  <c r="B19" i="38"/>
  <c r="A19" i="38"/>
  <c r="G18" i="38"/>
  <c r="B18" i="38"/>
  <c r="A18" i="38"/>
  <c r="G17" i="38"/>
  <c r="B17" i="38"/>
  <c r="A17" i="38"/>
  <c r="G16" i="38"/>
  <c r="B16" i="38"/>
  <c r="A16" i="38"/>
  <c r="G15" i="38"/>
  <c r="B15" i="38"/>
  <c r="A15" i="38"/>
  <c r="G14" i="38"/>
  <c r="B14" i="38"/>
  <c r="A14" i="38"/>
  <c r="G13" i="38"/>
  <c r="B13" i="38"/>
  <c r="A13" i="38"/>
  <c r="G12" i="38"/>
  <c r="B12" i="38"/>
  <c r="A12" i="38"/>
  <c r="G11" i="38"/>
  <c r="B11" i="38"/>
  <c r="A11" i="38"/>
  <c r="G10" i="38"/>
  <c r="B10" i="38"/>
  <c r="A10" i="38"/>
  <c r="G9" i="38"/>
  <c r="B9" i="38"/>
  <c r="A9" i="38"/>
  <c r="G8" i="38"/>
  <c r="B8" i="38"/>
  <c r="A8" i="38"/>
  <c r="G7" i="38"/>
  <c r="B7" i="38"/>
  <c r="A7" i="38"/>
  <c r="G6" i="38"/>
  <c r="B6" i="38"/>
  <c r="A6" i="38"/>
  <c r="G5" i="38"/>
  <c r="B5" i="38"/>
  <c r="A5" i="38"/>
  <c r="G4" i="38"/>
  <c r="B4" i="38"/>
  <c r="A4" i="38"/>
  <c r="G3" i="38"/>
  <c r="B3" i="38"/>
  <c r="A3" i="38"/>
  <c r="G2" i="38"/>
  <c r="B2" i="38"/>
  <c r="A2" i="38"/>
  <c r="G1" i="38"/>
  <c r="B1" i="38"/>
  <c r="A1" i="38"/>
  <c r="G48" i="37"/>
  <c r="B48" i="37"/>
  <c r="A48" i="37"/>
  <c r="G47" i="37"/>
  <c r="B47" i="37"/>
  <c r="A47" i="37"/>
  <c r="G46" i="37"/>
  <c r="B46" i="37"/>
  <c r="A46" i="37"/>
  <c r="G45" i="37"/>
  <c r="B45" i="37"/>
  <c r="A45" i="37"/>
  <c r="G44" i="37"/>
  <c r="B44" i="37"/>
  <c r="A44" i="37"/>
  <c r="G43" i="37"/>
  <c r="B43" i="37"/>
  <c r="A43" i="37"/>
  <c r="G42" i="37"/>
  <c r="B42" i="37"/>
  <c r="A42" i="37"/>
  <c r="G41" i="37"/>
  <c r="B41" i="37"/>
  <c r="A41" i="37"/>
  <c r="G40" i="37"/>
  <c r="B40" i="37"/>
  <c r="A40" i="37"/>
  <c r="G39" i="37"/>
  <c r="B39" i="37"/>
  <c r="A39" i="37"/>
  <c r="G38" i="37"/>
  <c r="B38" i="37"/>
  <c r="A38" i="37"/>
  <c r="G37" i="37"/>
  <c r="B37" i="37"/>
  <c r="A37" i="37"/>
  <c r="G36" i="37"/>
  <c r="B36" i="37"/>
  <c r="A36" i="37"/>
  <c r="G35" i="37"/>
  <c r="B35" i="37"/>
  <c r="A35" i="37"/>
  <c r="G34" i="37"/>
  <c r="B34" i="37"/>
  <c r="A34" i="37"/>
  <c r="G33" i="37"/>
  <c r="B33" i="37"/>
  <c r="A33" i="37"/>
  <c r="G32" i="37"/>
  <c r="B32" i="37"/>
  <c r="A32" i="37"/>
  <c r="G31" i="37"/>
  <c r="B31" i="37"/>
  <c r="A31" i="37"/>
  <c r="G30" i="37"/>
  <c r="B30" i="37"/>
  <c r="A30" i="37"/>
  <c r="G29" i="37"/>
  <c r="B29" i="37"/>
  <c r="A29" i="37"/>
  <c r="G28" i="37"/>
  <c r="B28" i="37"/>
  <c r="A28" i="37"/>
  <c r="G27" i="37"/>
  <c r="B27" i="37"/>
  <c r="A27" i="37"/>
  <c r="G26" i="37"/>
  <c r="B26" i="37"/>
  <c r="A26" i="37"/>
  <c r="G25" i="37"/>
  <c r="B25" i="37"/>
  <c r="A25" i="37"/>
  <c r="G24" i="37"/>
  <c r="B24" i="37"/>
  <c r="A24" i="37"/>
  <c r="G23" i="37"/>
  <c r="B23" i="37"/>
  <c r="A23" i="37"/>
  <c r="G22" i="37"/>
  <c r="B22" i="37"/>
  <c r="A22" i="37"/>
  <c r="G21" i="37"/>
  <c r="B21" i="37"/>
  <c r="A21" i="37"/>
  <c r="G20" i="37"/>
  <c r="B20" i="37"/>
  <c r="A20" i="37"/>
  <c r="G19" i="37"/>
  <c r="B19" i="37"/>
  <c r="A19" i="37"/>
  <c r="G18" i="37"/>
  <c r="B18" i="37"/>
  <c r="A18" i="37"/>
  <c r="G17" i="37"/>
  <c r="B17" i="37"/>
  <c r="A17" i="37"/>
  <c r="G16" i="37"/>
  <c r="B16" i="37"/>
  <c r="A16" i="37"/>
  <c r="G15" i="37"/>
  <c r="B15" i="37"/>
  <c r="A15" i="37"/>
  <c r="G14" i="37"/>
  <c r="B14" i="37"/>
  <c r="A14" i="37"/>
  <c r="G13" i="37"/>
  <c r="B13" i="37"/>
  <c r="A13" i="37"/>
  <c r="G12" i="37"/>
  <c r="B12" i="37"/>
  <c r="A12" i="37"/>
  <c r="G11" i="37"/>
  <c r="B11" i="37"/>
  <c r="A11" i="37"/>
  <c r="G10" i="37"/>
  <c r="B10" i="37"/>
  <c r="A10" i="37"/>
  <c r="G9" i="37"/>
  <c r="B9" i="37"/>
  <c r="A9" i="37"/>
  <c r="G8" i="37"/>
  <c r="B8" i="37"/>
  <c r="A8" i="37"/>
  <c r="G7" i="37"/>
  <c r="B7" i="37"/>
  <c r="A7" i="37"/>
  <c r="G6" i="37"/>
  <c r="B6" i="37"/>
  <c r="A6" i="37"/>
  <c r="G5" i="37"/>
  <c r="B5" i="37"/>
  <c r="A5" i="37"/>
  <c r="G4" i="37"/>
  <c r="B4" i="37"/>
  <c r="A4" i="37"/>
  <c r="G3" i="37"/>
  <c r="B3" i="37"/>
  <c r="A3" i="37"/>
  <c r="G2" i="37"/>
  <c r="B2" i="37"/>
  <c r="A2" i="37"/>
  <c r="G1" i="37"/>
  <c r="B1" i="37"/>
  <c r="A1" i="37"/>
  <c r="G40" i="28"/>
  <c r="B40" i="28"/>
  <c r="A40" i="28"/>
  <c r="G39" i="28"/>
  <c r="B39" i="28"/>
  <c r="A39" i="28"/>
  <c r="G38" i="28"/>
  <c r="B38" i="28"/>
  <c r="A38" i="28"/>
  <c r="G37" i="28"/>
  <c r="B37" i="28"/>
  <c r="A37" i="28"/>
  <c r="G36" i="28"/>
  <c r="B36" i="28"/>
  <c r="A36" i="28"/>
  <c r="O20" i="26"/>
  <c r="J27" i="1"/>
  <c r="J28" i="1"/>
  <c r="J29" i="1"/>
  <c r="G23" i="27"/>
  <c r="B23" i="27"/>
  <c r="A23" i="27"/>
  <c r="G22" i="27"/>
  <c r="B22" i="27"/>
  <c r="A22" i="27"/>
  <c r="G21" i="27"/>
  <c r="B21" i="27"/>
  <c r="A21" i="27"/>
  <c r="G20" i="27"/>
  <c r="B20" i="27"/>
  <c r="A20" i="27"/>
  <c r="G19" i="27"/>
  <c r="B19" i="27"/>
  <c r="A19" i="27"/>
  <c r="G18" i="27"/>
  <c r="B18" i="27"/>
  <c r="A18" i="27"/>
  <c r="G17" i="27"/>
  <c r="B17" i="27"/>
  <c r="A17" i="27"/>
  <c r="G16" i="27"/>
  <c r="B16" i="27"/>
  <c r="A16" i="27"/>
  <c r="G15" i="27"/>
  <c r="B15" i="27"/>
  <c r="A15" i="27"/>
  <c r="G14" i="27"/>
  <c r="B14" i="27"/>
  <c r="A14" i="27"/>
  <c r="G13" i="27"/>
  <c r="B13" i="27"/>
  <c r="A13" i="27"/>
  <c r="G22" i="36"/>
  <c r="B22" i="36"/>
  <c r="A22" i="36"/>
  <c r="O53" i="33"/>
  <c r="O53" i="34"/>
  <c r="O15" i="26"/>
  <c r="O20" i="36"/>
  <c r="O12" i="36"/>
  <c r="P16" i="24"/>
  <c r="P16" i="29"/>
  <c r="P16" i="31"/>
  <c r="P16" i="30"/>
  <c r="O40" i="30" s="1"/>
  <c r="J6" i="1"/>
  <c r="G4" i="1"/>
  <c r="I6" i="1" s="1"/>
  <c r="G54" i="33"/>
  <c r="B54" i="33"/>
  <c r="A54" i="33"/>
  <c r="G53" i="33"/>
  <c r="B53" i="33"/>
  <c r="A53" i="33"/>
  <c r="G52" i="33"/>
  <c r="B52" i="33"/>
  <c r="A52" i="33"/>
  <c r="G51" i="33"/>
  <c r="B51" i="33"/>
  <c r="A51" i="33"/>
  <c r="G50" i="33"/>
  <c r="B50" i="33"/>
  <c r="A50" i="33"/>
  <c r="G49" i="33"/>
  <c r="B49" i="33"/>
  <c r="A49" i="33"/>
  <c r="G48" i="33"/>
  <c r="B48" i="33"/>
  <c r="A48" i="33"/>
  <c r="G47" i="33"/>
  <c r="B47" i="33"/>
  <c r="A47" i="33"/>
  <c r="G46" i="33"/>
  <c r="B46" i="33"/>
  <c r="A46" i="33"/>
  <c r="G45" i="33"/>
  <c r="B45" i="33"/>
  <c r="A45" i="33"/>
  <c r="G44" i="33"/>
  <c r="B44" i="33"/>
  <c r="A44" i="33"/>
  <c r="G43" i="33"/>
  <c r="B43" i="33"/>
  <c r="A43" i="33"/>
  <c r="G42" i="33"/>
  <c r="B42" i="33"/>
  <c r="A42" i="33"/>
  <c r="G41" i="33"/>
  <c r="B41" i="33"/>
  <c r="A41" i="33"/>
  <c r="G40" i="33"/>
  <c r="B40" i="33"/>
  <c r="A40" i="33"/>
  <c r="G39" i="33"/>
  <c r="B39" i="33"/>
  <c r="A39" i="33"/>
  <c r="G38" i="33"/>
  <c r="B38" i="33"/>
  <c r="A38" i="33"/>
  <c r="G37" i="33"/>
  <c r="B37" i="33"/>
  <c r="A37" i="33"/>
  <c r="G36" i="33"/>
  <c r="B36" i="33"/>
  <c r="A36" i="33"/>
  <c r="G35" i="33"/>
  <c r="B35" i="33"/>
  <c r="A35" i="33"/>
  <c r="G34" i="33"/>
  <c r="B34" i="33"/>
  <c r="A34" i="33"/>
  <c r="G33" i="33"/>
  <c r="B33" i="33"/>
  <c r="A33" i="33"/>
  <c r="G32" i="33"/>
  <c r="B32" i="33"/>
  <c r="A32" i="33"/>
  <c r="G31" i="33"/>
  <c r="B31" i="33"/>
  <c r="A31" i="33"/>
  <c r="G30" i="33"/>
  <c r="B30" i="33"/>
  <c r="A30" i="33"/>
  <c r="G29" i="33"/>
  <c r="B29" i="33"/>
  <c r="A29" i="33"/>
  <c r="G28" i="33"/>
  <c r="B28" i="33"/>
  <c r="A28" i="33"/>
  <c r="G27" i="33"/>
  <c r="B27" i="33"/>
  <c r="A27" i="33"/>
  <c r="G26" i="33"/>
  <c r="B26" i="33"/>
  <c r="A26" i="33"/>
  <c r="G25" i="33"/>
  <c r="B25" i="33"/>
  <c r="A25" i="33"/>
  <c r="G24" i="33"/>
  <c r="B24" i="33"/>
  <c r="A24" i="33"/>
  <c r="G23" i="33"/>
  <c r="B23" i="33"/>
  <c r="A23" i="33"/>
  <c r="G22" i="33"/>
  <c r="B22" i="33"/>
  <c r="A22" i="33"/>
  <c r="G21" i="33"/>
  <c r="B21" i="33"/>
  <c r="A21" i="33"/>
  <c r="G20" i="33"/>
  <c r="B20" i="33"/>
  <c r="A20" i="33"/>
  <c r="G19" i="33"/>
  <c r="B19" i="33"/>
  <c r="A19" i="33"/>
  <c r="G18" i="33"/>
  <c r="B18" i="33"/>
  <c r="A18" i="33"/>
  <c r="G17" i="33"/>
  <c r="B17" i="33"/>
  <c r="A17" i="33"/>
  <c r="G16" i="33"/>
  <c r="B16" i="33"/>
  <c r="A16" i="33"/>
  <c r="G15" i="33"/>
  <c r="B15" i="33"/>
  <c r="A15" i="33"/>
  <c r="G14" i="33"/>
  <c r="B14" i="33"/>
  <c r="A14" i="33"/>
  <c r="G13" i="33"/>
  <c r="B13" i="33"/>
  <c r="A13" i="33"/>
  <c r="G12" i="33"/>
  <c r="B12" i="33"/>
  <c r="A12" i="33"/>
  <c r="G11" i="33"/>
  <c r="B11" i="33"/>
  <c r="A11" i="33"/>
  <c r="G10" i="33"/>
  <c r="B10" i="33"/>
  <c r="A10" i="33"/>
  <c r="G9" i="33"/>
  <c r="B9" i="33"/>
  <c r="A9" i="33"/>
  <c r="G8" i="33"/>
  <c r="B8" i="33"/>
  <c r="A8" i="33"/>
  <c r="G7" i="33"/>
  <c r="B7" i="33"/>
  <c r="A7" i="33"/>
  <c r="G6" i="33"/>
  <c r="B6" i="33"/>
  <c r="A6" i="33"/>
  <c r="G5" i="33"/>
  <c r="B5" i="33"/>
  <c r="A5" i="33"/>
  <c r="G4" i="33"/>
  <c r="B4" i="33"/>
  <c r="A4" i="33"/>
  <c r="G3" i="33"/>
  <c r="B3" i="33"/>
  <c r="A3" i="33"/>
  <c r="G2" i="33"/>
  <c r="B2" i="33"/>
  <c r="A2" i="33"/>
  <c r="G1" i="33"/>
  <c r="B1" i="33"/>
  <c r="A1" i="33"/>
  <c r="G40" i="34"/>
  <c r="G39" i="34"/>
  <c r="G38" i="34"/>
  <c r="G41" i="34"/>
  <c r="G42" i="34"/>
  <c r="G43" i="34"/>
  <c r="G44" i="34"/>
  <c r="G45" i="34"/>
  <c r="G46" i="34"/>
  <c r="G47" i="34"/>
  <c r="G48" i="34"/>
  <c r="G49" i="34"/>
  <c r="G50" i="34"/>
  <c r="G51" i="34"/>
  <c r="G52" i="34"/>
  <c r="G54" i="34"/>
  <c r="G53" i="34"/>
  <c r="G37" i="34"/>
  <c r="G36" i="34"/>
  <c r="G35" i="34"/>
  <c r="G34" i="34"/>
  <c r="G33" i="34"/>
  <c r="B52" i="34"/>
  <c r="A52" i="34"/>
  <c r="B51" i="34"/>
  <c r="A51" i="34"/>
  <c r="B50" i="34"/>
  <c r="A50" i="34"/>
  <c r="B49" i="34"/>
  <c r="A49" i="34"/>
  <c r="B48" i="34"/>
  <c r="A48" i="34"/>
  <c r="B47" i="34"/>
  <c r="A47" i="34"/>
  <c r="B46" i="34"/>
  <c r="A46" i="34"/>
  <c r="B45" i="34"/>
  <c r="A45" i="34"/>
  <c r="B44" i="34"/>
  <c r="A44" i="34"/>
  <c r="B43" i="34"/>
  <c r="A43" i="34"/>
  <c r="B42" i="34"/>
  <c r="A42" i="34"/>
  <c r="B41" i="34"/>
  <c r="A41" i="34"/>
  <c r="B40" i="34"/>
  <c r="A40" i="34"/>
  <c r="B39" i="34"/>
  <c r="A39" i="34"/>
  <c r="B38" i="34"/>
  <c r="A38" i="34"/>
  <c r="B37" i="34"/>
  <c r="A37" i="34"/>
  <c r="B36" i="34"/>
  <c r="A36" i="34"/>
  <c r="B35" i="34"/>
  <c r="A35" i="34"/>
  <c r="B34" i="34"/>
  <c r="A34" i="34"/>
  <c r="B33" i="34"/>
  <c r="A33" i="34"/>
  <c r="G21" i="36"/>
  <c r="B21" i="36"/>
  <c r="A21" i="36"/>
  <c r="G20" i="36"/>
  <c r="B20" i="36"/>
  <c r="A20" i="36"/>
  <c r="G19" i="36"/>
  <c r="B19" i="36"/>
  <c r="A19" i="36"/>
  <c r="G18" i="36"/>
  <c r="B18" i="36"/>
  <c r="A18" i="36"/>
  <c r="G17" i="36"/>
  <c r="B17" i="36"/>
  <c r="A17" i="36"/>
  <c r="G16" i="36"/>
  <c r="B16" i="36"/>
  <c r="A16" i="36"/>
  <c r="G15" i="36"/>
  <c r="B15" i="36"/>
  <c r="A15" i="36"/>
  <c r="G14" i="36"/>
  <c r="B14" i="36"/>
  <c r="A14" i="36"/>
  <c r="G13" i="36"/>
  <c r="B13" i="36"/>
  <c r="A13" i="36"/>
  <c r="G12" i="36"/>
  <c r="B12" i="36"/>
  <c r="A12" i="36"/>
  <c r="G11" i="36"/>
  <c r="B11" i="36"/>
  <c r="A11" i="36"/>
  <c r="G8" i="36"/>
  <c r="B8" i="36"/>
  <c r="A8" i="36"/>
  <c r="G7" i="36"/>
  <c r="B7" i="36"/>
  <c r="A7" i="36"/>
  <c r="G6" i="36"/>
  <c r="B6" i="36"/>
  <c r="A6" i="36"/>
  <c r="G5" i="36"/>
  <c r="B5" i="36"/>
  <c r="A5" i="36"/>
  <c r="G4" i="36"/>
  <c r="B4" i="36"/>
  <c r="A4" i="36"/>
  <c r="G3" i="36"/>
  <c r="B3" i="36"/>
  <c r="A3" i="36"/>
  <c r="G2" i="36"/>
  <c r="B2" i="36"/>
  <c r="A2" i="36"/>
  <c r="G1" i="36"/>
  <c r="B1" i="36"/>
  <c r="A1" i="36"/>
  <c r="B54" i="34"/>
  <c r="A54" i="34"/>
  <c r="B53" i="34"/>
  <c r="A53" i="34"/>
  <c r="G32" i="34"/>
  <c r="B32" i="34"/>
  <c r="A32" i="34"/>
  <c r="G31" i="34"/>
  <c r="B31" i="34"/>
  <c r="A31" i="34"/>
  <c r="G30" i="34"/>
  <c r="B30" i="34"/>
  <c r="A30" i="34"/>
  <c r="G29" i="34"/>
  <c r="B29" i="34"/>
  <c r="A29" i="34"/>
  <c r="G28" i="34"/>
  <c r="B28" i="34"/>
  <c r="A28" i="34"/>
  <c r="G27" i="34"/>
  <c r="B27" i="34"/>
  <c r="A27" i="34"/>
  <c r="G26" i="34"/>
  <c r="B26" i="34"/>
  <c r="A26" i="34"/>
  <c r="G25" i="34"/>
  <c r="B25" i="34"/>
  <c r="A25" i="34"/>
  <c r="G24" i="34"/>
  <c r="B24" i="34"/>
  <c r="A24" i="34"/>
  <c r="G23" i="34"/>
  <c r="B23" i="34"/>
  <c r="A23" i="34"/>
  <c r="G22" i="34"/>
  <c r="B22" i="34"/>
  <c r="A22" i="34"/>
  <c r="G21" i="34"/>
  <c r="B21" i="34"/>
  <c r="A21" i="34"/>
  <c r="G20" i="34"/>
  <c r="B20" i="34"/>
  <c r="A20" i="34"/>
  <c r="G19" i="34"/>
  <c r="B19" i="34"/>
  <c r="A19" i="34"/>
  <c r="G18" i="34"/>
  <c r="B18" i="34"/>
  <c r="A18" i="34"/>
  <c r="G17" i="34"/>
  <c r="B17" i="34"/>
  <c r="A17" i="34"/>
  <c r="G16" i="34"/>
  <c r="B16" i="34"/>
  <c r="A16" i="34"/>
  <c r="G15" i="34"/>
  <c r="B15" i="34"/>
  <c r="A15" i="34"/>
  <c r="G14" i="34"/>
  <c r="B14" i="34"/>
  <c r="A14" i="34"/>
  <c r="G13" i="34"/>
  <c r="B13" i="34"/>
  <c r="A13" i="34"/>
  <c r="G12" i="34"/>
  <c r="B12" i="34"/>
  <c r="A12" i="34"/>
  <c r="G11" i="34"/>
  <c r="B11" i="34"/>
  <c r="A11" i="34"/>
  <c r="G10" i="34"/>
  <c r="B10" i="34"/>
  <c r="A10" i="34"/>
  <c r="G9" i="34"/>
  <c r="B9" i="34"/>
  <c r="A9" i="34"/>
  <c r="G8" i="34"/>
  <c r="B8" i="34"/>
  <c r="A8" i="34"/>
  <c r="G7" i="34"/>
  <c r="B7" i="34"/>
  <c r="A7" i="34"/>
  <c r="G6" i="34"/>
  <c r="B6" i="34"/>
  <c r="A6" i="34"/>
  <c r="G5" i="34"/>
  <c r="B5" i="34"/>
  <c r="A5" i="34"/>
  <c r="G4" i="34"/>
  <c r="B4" i="34"/>
  <c r="A4" i="34"/>
  <c r="G3" i="34"/>
  <c r="B3" i="34"/>
  <c r="A3" i="34"/>
  <c r="G2" i="34"/>
  <c r="B2" i="34"/>
  <c r="A2" i="34"/>
  <c r="G1" i="34"/>
  <c r="B1" i="34"/>
  <c r="A1" i="34"/>
  <c r="H1" i="1"/>
  <c r="J18" i="2"/>
  <c r="Q8" i="1"/>
  <c r="D33" i="40" s="1"/>
  <c r="J14" i="1"/>
  <c r="J21" i="1"/>
  <c r="J20" i="1"/>
  <c r="J18" i="1"/>
  <c r="J19" i="1"/>
  <c r="G46" i="31"/>
  <c r="B46" i="31"/>
  <c r="A46" i="31"/>
  <c r="G45" i="31"/>
  <c r="B45" i="31"/>
  <c r="A45" i="31"/>
  <c r="G44" i="31"/>
  <c r="B44" i="31"/>
  <c r="A44" i="31"/>
  <c r="G43" i="31"/>
  <c r="B43" i="31"/>
  <c r="A43" i="31"/>
  <c r="G42" i="31"/>
  <c r="B42" i="31"/>
  <c r="A42" i="31"/>
  <c r="G41" i="31"/>
  <c r="B41" i="31"/>
  <c r="A41" i="31"/>
  <c r="G40" i="31"/>
  <c r="B40" i="31"/>
  <c r="A40" i="31"/>
  <c r="G39" i="31"/>
  <c r="B39" i="31"/>
  <c r="A39" i="31"/>
  <c r="G38" i="31"/>
  <c r="B38" i="31"/>
  <c r="A38" i="31"/>
  <c r="G37" i="31"/>
  <c r="B37" i="31"/>
  <c r="A37" i="31"/>
  <c r="G36" i="31"/>
  <c r="B36" i="31"/>
  <c r="A36" i="31"/>
  <c r="G35" i="31"/>
  <c r="B35" i="31"/>
  <c r="A35" i="31"/>
  <c r="G34" i="31"/>
  <c r="B34" i="31"/>
  <c r="A34" i="31"/>
  <c r="G33" i="31"/>
  <c r="B33" i="31"/>
  <c r="A33" i="31"/>
  <c r="O32" i="31"/>
  <c r="P36" i="31" s="1"/>
  <c r="G32" i="31"/>
  <c r="B32" i="31"/>
  <c r="A32" i="31"/>
  <c r="G31" i="31"/>
  <c r="B31" i="31"/>
  <c r="A31" i="31"/>
  <c r="G30" i="31"/>
  <c r="B30" i="31"/>
  <c r="A30" i="31"/>
  <c r="G29" i="31"/>
  <c r="B29" i="31"/>
  <c r="A29" i="31"/>
  <c r="G28" i="31"/>
  <c r="B28" i="31"/>
  <c r="A28" i="31"/>
  <c r="G27" i="31"/>
  <c r="B27" i="31"/>
  <c r="A27" i="31"/>
  <c r="G26" i="31"/>
  <c r="B26" i="31"/>
  <c r="A26" i="31"/>
  <c r="G25" i="31"/>
  <c r="B25" i="31"/>
  <c r="A25" i="31"/>
  <c r="G24" i="31"/>
  <c r="B24" i="31"/>
  <c r="A24" i="31"/>
  <c r="G23" i="31"/>
  <c r="B23" i="31"/>
  <c r="A23" i="31"/>
  <c r="G22" i="31"/>
  <c r="B22" i="31"/>
  <c r="A22" i="31"/>
  <c r="G21" i="31"/>
  <c r="B21" i="31"/>
  <c r="A21" i="31"/>
  <c r="G20" i="31"/>
  <c r="B20" i="31"/>
  <c r="A20" i="31"/>
  <c r="G19" i="31"/>
  <c r="B19" i="31"/>
  <c r="A19" i="31"/>
  <c r="G18" i="31"/>
  <c r="B18" i="31"/>
  <c r="A18" i="31"/>
  <c r="G17" i="31"/>
  <c r="B17" i="31"/>
  <c r="A17" i="31"/>
  <c r="G16" i="31"/>
  <c r="B16" i="31"/>
  <c r="A16" i="31"/>
  <c r="G15" i="31"/>
  <c r="B15" i="31"/>
  <c r="A15" i="31"/>
  <c r="G14" i="31"/>
  <c r="B14" i="31"/>
  <c r="A14" i="31"/>
  <c r="G13" i="31"/>
  <c r="B13" i="31"/>
  <c r="A13" i="31"/>
  <c r="G12" i="31"/>
  <c r="B12" i="31"/>
  <c r="A12" i="31"/>
  <c r="G11" i="31"/>
  <c r="B11" i="31"/>
  <c r="A11" i="31"/>
  <c r="G10" i="31"/>
  <c r="B10" i="31"/>
  <c r="A10" i="31"/>
  <c r="G9" i="31"/>
  <c r="B9" i="31"/>
  <c r="A9" i="31"/>
  <c r="G8" i="31"/>
  <c r="B8" i="31"/>
  <c r="A8" i="31"/>
  <c r="G7" i="31"/>
  <c r="B7" i="31"/>
  <c r="A7" i="31"/>
  <c r="G6" i="31"/>
  <c r="B6" i="31"/>
  <c r="A6" i="31"/>
  <c r="G5" i="31"/>
  <c r="B5" i="31"/>
  <c r="A5" i="31"/>
  <c r="G4" i="31"/>
  <c r="B4" i="31"/>
  <c r="A4" i="31"/>
  <c r="G3" i="31"/>
  <c r="B3" i="31"/>
  <c r="A3" i="31"/>
  <c r="G2" i="31"/>
  <c r="B2" i="31"/>
  <c r="A2" i="31"/>
  <c r="G1" i="31"/>
  <c r="B1" i="31"/>
  <c r="A1" i="31"/>
  <c r="G46" i="30"/>
  <c r="B46" i="30"/>
  <c r="A46" i="30"/>
  <c r="G45" i="30"/>
  <c r="B45" i="30"/>
  <c r="A45" i="30"/>
  <c r="G44" i="30"/>
  <c r="B44" i="30"/>
  <c r="A44" i="30"/>
  <c r="G43" i="30"/>
  <c r="B43" i="30"/>
  <c r="A43" i="30"/>
  <c r="G42" i="30"/>
  <c r="B42" i="30"/>
  <c r="A42" i="30"/>
  <c r="G41" i="30"/>
  <c r="B41" i="30"/>
  <c r="A41" i="30"/>
  <c r="G40" i="30"/>
  <c r="B40" i="30"/>
  <c r="A40" i="30"/>
  <c r="G39" i="30"/>
  <c r="B39" i="30"/>
  <c r="A39" i="30"/>
  <c r="G38" i="30"/>
  <c r="B38" i="30"/>
  <c r="A38" i="30"/>
  <c r="G37" i="30"/>
  <c r="B37" i="30"/>
  <c r="A37" i="30"/>
  <c r="G36" i="30"/>
  <c r="B36" i="30"/>
  <c r="A36" i="30"/>
  <c r="G35" i="30"/>
  <c r="B35" i="30"/>
  <c r="A35" i="30"/>
  <c r="G34" i="30"/>
  <c r="B34" i="30"/>
  <c r="A34" i="30"/>
  <c r="G33" i="30"/>
  <c r="B33" i="30"/>
  <c r="A33" i="30"/>
  <c r="O32" i="30"/>
  <c r="P33" i="30" s="1"/>
  <c r="P35" i="30" s="1"/>
  <c r="G32" i="30"/>
  <c r="B32" i="30"/>
  <c r="A32" i="30"/>
  <c r="G31" i="30"/>
  <c r="B31" i="30"/>
  <c r="A31" i="30"/>
  <c r="G30" i="30"/>
  <c r="B30" i="30"/>
  <c r="A30" i="30"/>
  <c r="G29" i="30"/>
  <c r="B29" i="30"/>
  <c r="A29" i="30"/>
  <c r="G28" i="30"/>
  <c r="B28" i="30"/>
  <c r="A28" i="30"/>
  <c r="G27" i="30"/>
  <c r="B27" i="30"/>
  <c r="A27" i="30"/>
  <c r="G26" i="30"/>
  <c r="B26" i="30"/>
  <c r="A26" i="30"/>
  <c r="G25" i="30"/>
  <c r="B25" i="30"/>
  <c r="A25" i="30"/>
  <c r="G24" i="30"/>
  <c r="B24" i="30"/>
  <c r="A24" i="30"/>
  <c r="G23" i="30"/>
  <c r="B23" i="30"/>
  <c r="A23" i="30"/>
  <c r="G22" i="30"/>
  <c r="B22" i="30"/>
  <c r="A22" i="30"/>
  <c r="G21" i="30"/>
  <c r="B21" i="30"/>
  <c r="A21" i="30"/>
  <c r="G20" i="30"/>
  <c r="B20" i="30"/>
  <c r="A20" i="30"/>
  <c r="G19" i="30"/>
  <c r="B19" i="30"/>
  <c r="A19" i="30"/>
  <c r="G18" i="30"/>
  <c r="B18" i="30"/>
  <c r="A18" i="30"/>
  <c r="G17" i="30"/>
  <c r="B17" i="30"/>
  <c r="A17" i="30"/>
  <c r="G16" i="30"/>
  <c r="B16" i="30"/>
  <c r="A16" i="30"/>
  <c r="G15" i="30"/>
  <c r="B15" i="30"/>
  <c r="A15" i="30"/>
  <c r="G14" i="30"/>
  <c r="B14" i="30"/>
  <c r="A14" i="30"/>
  <c r="G13" i="30"/>
  <c r="B13" i="30"/>
  <c r="A13" i="30"/>
  <c r="G12" i="30"/>
  <c r="B12" i="30"/>
  <c r="A12" i="30"/>
  <c r="G11" i="30"/>
  <c r="B11" i="30"/>
  <c r="A11" i="30"/>
  <c r="G10" i="30"/>
  <c r="B10" i="30"/>
  <c r="A10" i="30"/>
  <c r="G9" i="30"/>
  <c r="B9" i="30"/>
  <c r="A9" i="30"/>
  <c r="G8" i="30"/>
  <c r="B8" i="30"/>
  <c r="A8" i="30"/>
  <c r="G7" i="30"/>
  <c r="B7" i="30"/>
  <c r="A7" i="30"/>
  <c r="G6" i="30"/>
  <c r="B6" i="30"/>
  <c r="A6" i="30"/>
  <c r="G5" i="30"/>
  <c r="B5" i="30"/>
  <c r="A5" i="30"/>
  <c r="G4" i="30"/>
  <c r="B4" i="30"/>
  <c r="A4" i="30"/>
  <c r="G3" i="30"/>
  <c r="B3" i="30"/>
  <c r="A3" i="30"/>
  <c r="G2" i="30"/>
  <c r="B2" i="30"/>
  <c r="A2" i="30"/>
  <c r="G1" i="30"/>
  <c r="B1" i="30"/>
  <c r="A1" i="30"/>
  <c r="G46" i="29"/>
  <c r="B46" i="29"/>
  <c r="A46" i="29"/>
  <c r="G45" i="29"/>
  <c r="B45" i="29"/>
  <c r="A45" i="29"/>
  <c r="G44" i="29"/>
  <c r="B44" i="29"/>
  <c r="A44" i="29"/>
  <c r="G43" i="29"/>
  <c r="B43" i="29"/>
  <c r="A43" i="29"/>
  <c r="G42" i="29"/>
  <c r="B42" i="29"/>
  <c r="A42" i="29"/>
  <c r="G41" i="29"/>
  <c r="B41" i="29"/>
  <c r="A41" i="29"/>
  <c r="G40" i="29"/>
  <c r="B40" i="29"/>
  <c r="A40" i="29"/>
  <c r="G39" i="29"/>
  <c r="B39" i="29"/>
  <c r="A39" i="29"/>
  <c r="G38" i="29"/>
  <c r="B38" i="29"/>
  <c r="A38" i="29"/>
  <c r="G37" i="29"/>
  <c r="B37" i="29"/>
  <c r="A37" i="29"/>
  <c r="G36" i="29"/>
  <c r="B36" i="29"/>
  <c r="A36" i="29"/>
  <c r="G35" i="29"/>
  <c r="B35" i="29"/>
  <c r="A35" i="29"/>
  <c r="G34" i="29"/>
  <c r="B34" i="29"/>
  <c r="A34" i="29"/>
  <c r="G33" i="29"/>
  <c r="B33" i="29"/>
  <c r="A33" i="29"/>
  <c r="O32" i="29"/>
  <c r="P36" i="29" s="1"/>
  <c r="G32" i="29"/>
  <c r="B32" i="29"/>
  <c r="A32" i="29"/>
  <c r="G31" i="29"/>
  <c r="B31" i="29"/>
  <c r="A31" i="29"/>
  <c r="G30" i="29"/>
  <c r="B30" i="29"/>
  <c r="A30" i="29"/>
  <c r="G29" i="29"/>
  <c r="B29" i="29"/>
  <c r="A29" i="29"/>
  <c r="G28" i="29"/>
  <c r="B28" i="29"/>
  <c r="A28" i="29"/>
  <c r="G27" i="29"/>
  <c r="B27" i="29"/>
  <c r="A27" i="29"/>
  <c r="G26" i="29"/>
  <c r="B26" i="29"/>
  <c r="A26" i="29"/>
  <c r="G25" i="29"/>
  <c r="B25" i="29"/>
  <c r="A25" i="29"/>
  <c r="G24" i="29"/>
  <c r="B24" i="29"/>
  <c r="A24" i="29"/>
  <c r="G23" i="29"/>
  <c r="B23" i="29"/>
  <c r="A23" i="29"/>
  <c r="G22" i="29"/>
  <c r="B22" i="29"/>
  <c r="A22" i="29"/>
  <c r="G21" i="29"/>
  <c r="B21" i="29"/>
  <c r="A21" i="29"/>
  <c r="G20" i="29"/>
  <c r="B20" i="29"/>
  <c r="A20" i="29"/>
  <c r="G19" i="29"/>
  <c r="B19" i="29"/>
  <c r="A19" i="29"/>
  <c r="G18" i="29"/>
  <c r="B18" i="29"/>
  <c r="A18" i="29"/>
  <c r="G17" i="29"/>
  <c r="B17" i="29"/>
  <c r="A17" i="29"/>
  <c r="G16" i="29"/>
  <c r="B16" i="29"/>
  <c r="A16" i="29"/>
  <c r="G15" i="29"/>
  <c r="B15" i="29"/>
  <c r="A15" i="29"/>
  <c r="G14" i="29"/>
  <c r="B14" i="29"/>
  <c r="A14" i="29"/>
  <c r="G13" i="29"/>
  <c r="B13" i="29"/>
  <c r="A13" i="29"/>
  <c r="G12" i="29"/>
  <c r="B12" i="29"/>
  <c r="A12" i="29"/>
  <c r="G11" i="29"/>
  <c r="B11" i="29"/>
  <c r="A11" i="29"/>
  <c r="G10" i="29"/>
  <c r="B10" i="29"/>
  <c r="A10" i="29"/>
  <c r="G9" i="29"/>
  <c r="B9" i="29"/>
  <c r="A9" i="29"/>
  <c r="G8" i="29"/>
  <c r="B8" i="29"/>
  <c r="A8" i="29"/>
  <c r="G7" i="29"/>
  <c r="B7" i="29"/>
  <c r="A7" i="29"/>
  <c r="G6" i="29"/>
  <c r="B6" i="29"/>
  <c r="A6" i="29"/>
  <c r="G5" i="29"/>
  <c r="B5" i="29"/>
  <c r="A5" i="29"/>
  <c r="G4" i="29"/>
  <c r="B4" i="29"/>
  <c r="A4" i="29"/>
  <c r="G3" i="29"/>
  <c r="B3" i="29"/>
  <c r="A3" i="29"/>
  <c r="G2" i="29"/>
  <c r="B2" i="29"/>
  <c r="A2" i="29"/>
  <c r="G1" i="29"/>
  <c r="B1" i="29"/>
  <c r="A1" i="29"/>
  <c r="G33" i="26"/>
  <c r="B33" i="26"/>
  <c r="A33" i="26"/>
  <c r="G32" i="26"/>
  <c r="B32" i="26"/>
  <c r="A32" i="26"/>
  <c r="O31" i="26"/>
  <c r="G31" i="26"/>
  <c r="B31" i="26"/>
  <c r="A31" i="26"/>
  <c r="G30" i="26"/>
  <c r="B30" i="26"/>
  <c r="A30" i="26"/>
  <c r="G29" i="26"/>
  <c r="B29" i="26"/>
  <c r="A29" i="26"/>
  <c r="G28" i="26"/>
  <c r="B28" i="26"/>
  <c r="A28" i="26"/>
  <c r="G27" i="26"/>
  <c r="B27" i="26"/>
  <c r="A27" i="26"/>
  <c r="G26" i="26"/>
  <c r="B26" i="26"/>
  <c r="A26" i="26"/>
  <c r="G25" i="26"/>
  <c r="B25" i="26"/>
  <c r="A25" i="26"/>
  <c r="G24" i="26"/>
  <c r="B24" i="26"/>
  <c r="A24" i="26"/>
  <c r="G23" i="26"/>
  <c r="B23" i="26"/>
  <c r="A23" i="26"/>
  <c r="G22" i="26"/>
  <c r="B22" i="26"/>
  <c r="A22" i="26"/>
  <c r="G21" i="26"/>
  <c r="B21" i="26"/>
  <c r="A21" i="26"/>
  <c r="G20" i="26"/>
  <c r="B20" i="26"/>
  <c r="A20" i="26"/>
  <c r="G19" i="26"/>
  <c r="B19" i="26"/>
  <c r="A19" i="26"/>
  <c r="G17" i="26"/>
  <c r="B17" i="26"/>
  <c r="A17" i="26"/>
  <c r="G16" i="26"/>
  <c r="B16" i="26"/>
  <c r="A16" i="26"/>
  <c r="G15" i="26"/>
  <c r="B15" i="26"/>
  <c r="A15" i="26"/>
  <c r="G14" i="26"/>
  <c r="B14" i="26"/>
  <c r="A14" i="26"/>
  <c r="G13" i="26"/>
  <c r="B13" i="26"/>
  <c r="A13" i="26"/>
  <c r="G12" i="26"/>
  <c r="B12" i="26"/>
  <c r="A12" i="26"/>
  <c r="G11" i="26"/>
  <c r="B11" i="26"/>
  <c r="A11" i="26"/>
  <c r="O10" i="26"/>
  <c r="G10" i="26"/>
  <c r="B10" i="26"/>
  <c r="A10" i="26"/>
  <c r="G9" i="26"/>
  <c r="B9" i="26"/>
  <c r="A9" i="26"/>
  <c r="G8" i="26"/>
  <c r="B8" i="26"/>
  <c r="A8" i="26"/>
  <c r="G7" i="26"/>
  <c r="B7" i="26"/>
  <c r="A7" i="26"/>
  <c r="G6" i="26"/>
  <c r="B6" i="26"/>
  <c r="A6" i="26"/>
  <c r="O5" i="26"/>
  <c r="G5" i="26"/>
  <c r="B5" i="26"/>
  <c r="A5" i="26"/>
  <c r="G4" i="26"/>
  <c r="B4" i="26"/>
  <c r="A4" i="26"/>
  <c r="G3" i="26"/>
  <c r="B3" i="26"/>
  <c r="A3" i="26"/>
  <c r="G2" i="26"/>
  <c r="B2" i="26"/>
  <c r="A2" i="26"/>
  <c r="G1" i="26"/>
  <c r="B1" i="26"/>
  <c r="A1" i="26"/>
  <c r="G30" i="27"/>
  <c r="B30" i="27"/>
  <c r="A30" i="27"/>
  <c r="G29" i="27"/>
  <c r="B29" i="27"/>
  <c r="A29" i="27"/>
  <c r="G28" i="27"/>
  <c r="B28" i="27"/>
  <c r="A28" i="27"/>
  <c r="G27" i="27"/>
  <c r="B27" i="27"/>
  <c r="A27" i="27"/>
  <c r="G26" i="27"/>
  <c r="B26" i="27"/>
  <c r="A26" i="27"/>
  <c r="G25" i="27"/>
  <c r="B25" i="27"/>
  <c r="A25" i="27"/>
  <c r="G24" i="27"/>
  <c r="B24" i="27"/>
  <c r="A24" i="27"/>
  <c r="G12" i="27"/>
  <c r="B12" i="27"/>
  <c r="A12" i="27"/>
  <c r="G11" i="27"/>
  <c r="B11" i="27"/>
  <c r="A11" i="27"/>
  <c r="G10" i="27"/>
  <c r="B10" i="27"/>
  <c r="A10" i="27"/>
  <c r="G9" i="27"/>
  <c r="B9" i="27"/>
  <c r="A9" i="27"/>
  <c r="G8" i="27"/>
  <c r="B8" i="27"/>
  <c r="A8" i="27"/>
  <c r="G7" i="27"/>
  <c r="B7" i="27"/>
  <c r="A7" i="27"/>
  <c r="G6" i="27"/>
  <c r="B6" i="27"/>
  <c r="A6" i="27"/>
  <c r="G5" i="27"/>
  <c r="B5" i="27"/>
  <c r="A5" i="27"/>
  <c r="G4" i="27"/>
  <c r="B4" i="27"/>
  <c r="A4" i="27"/>
  <c r="G3" i="27"/>
  <c r="B3" i="27"/>
  <c r="A3" i="27"/>
  <c r="G2" i="27"/>
  <c r="B2" i="27"/>
  <c r="A2" i="27"/>
  <c r="G1" i="27"/>
  <c r="B1" i="27"/>
  <c r="A1" i="27"/>
  <c r="G42" i="28"/>
  <c r="B42" i="28"/>
  <c r="A42" i="28"/>
  <c r="G41" i="28"/>
  <c r="B41" i="28"/>
  <c r="A41" i="28"/>
  <c r="G35" i="28"/>
  <c r="B35" i="28"/>
  <c r="A35" i="28"/>
  <c r="G34" i="28"/>
  <c r="B34" i="28"/>
  <c r="A34" i="28"/>
  <c r="G33" i="28"/>
  <c r="B33" i="28"/>
  <c r="A33" i="28"/>
  <c r="G32" i="28"/>
  <c r="B32" i="28"/>
  <c r="A32" i="28"/>
  <c r="G31" i="28"/>
  <c r="B31" i="28"/>
  <c r="A31" i="28"/>
  <c r="G30" i="28"/>
  <c r="B30" i="28"/>
  <c r="A30" i="28"/>
  <c r="G29" i="28"/>
  <c r="B29" i="28"/>
  <c r="A29" i="28"/>
  <c r="G28" i="28"/>
  <c r="B28" i="28"/>
  <c r="A28" i="28"/>
  <c r="G27" i="28"/>
  <c r="B27" i="28"/>
  <c r="A27" i="28"/>
  <c r="G26" i="28"/>
  <c r="B26" i="28"/>
  <c r="A26" i="28"/>
  <c r="G25" i="28"/>
  <c r="B25" i="28"/>
  <c r="A25" i="28"/>
  <c r="G24" i="28"/>
  <c r="B24" i="28"/>
  <c r="A24" i="28"/>
  <c r="G23" i="28"/>
  <c r="B23" i="28"/>
  <c r="A23" i="28"/>
  <c r="G22" i="28"/>
  <c r="B22" i="28"/>
  <c r="A22" i="28"/>
  <c r="G21" i="28"/>
  <c r="B21" i="28"/>
  <c r="A21" i="28"/>
  <c r="G20" i="28"/>
  <c r="B20" i="28"/>
  <c r="A20" i="28"/>
  <c r="G19" i="28"/>
  <c r="B19" i="28"/>
  <c r="A19" i="28"/>
  <c r="G18" i="28"/>
  <c r="B18" i="28"/>
  <c r="A18" i="28"/>
  <c r="G17" i="28"/>
  <c r="B17" i="28"/>
  <c r="A17" i="28"/>
  <c r="G16" i="28"/>
  <c r="B16" i="28"/>
  <c r="A16" i="28"/>
  <c r="G15" i="28"/>
  <c r="B15" i="28"/>
  <c r="A15" i="28"/>
  <c r="G14" i="28"/>
  <c r="B14" i="28"/>
  <c r="A14" i="28"/>
  <c r="G13" i="28"/>
  <c r="B13" i="28"/>
  <c r="A13" i="28"/>
  <c r="G12" i="28"/>
  <c r="B12" i="28"/>
  <c r="A12" i="28"/>
  <c r="G11" i="28"/>
  <c r="B11" i="28"/>
  <c r="A11" i="28"/>
  <c r="G10" i="28"/>
  <c r="B10" i="28"/>
  <c r="A10" i="28"/>
  <c r="G9" i="28"/>
  <c r="B9" i="28"/>
  <c r="A9" i="28"/>
  <c r="O8" i="28"/>
  <c r="G8" i="28"/>
  <c r="B8" i="28"/>
  <c r="A8" i="28"/>
  <c r="G7" i="28"/>
  <c r="B7" i="28"/>
  <c r="A7" i="28"/>
  <c r="G6" i="28"/>
  <c r="B6" i="28"/>
  <c r="A6" i="28"/>
  <c r="G5" i="28"/>
  <c r="B5" i="28"/>
  <c r="A5" i="28"/>
  <c r="G4" i="28"/>
  <c r="B4" i="28"/>
  <c r="A4" i="28"/>
  <c r="G3" i="28"/>
  <c r="B3" i="28"/>
  <c r="A3" i="28"/>
  <c r="G2" i="28"/>
  <c r="B2" i="28"/>
  <c r="A2" i="28"/>
  <c r="G1" i="28"/>
  <c r="B1" i="28"/>
  <c r="A1" i="28"/>
  <c r="G16" i="25"/>
  <c r="B16" i="25"/>
  <c r="A16" i="25"/>
  <c r="G15" i="25"/>
  <c r="B15" i="25"/>
  <c r="A15" i="25"/>
  <c r="G14" i="25"/>
  <c r="B14" i="25"/>
  <c r="A14" i="25"/>
  <c r="G13" i="25"/>
  <c r="B13" i="25"/>
  <c r="A13" i="25"/>
  <c r="G12" i="25"/>
  <c r="B12" i="25"/>
  <c r="A12" i="25"/>
  <c r="G11" i="25"/>
  <c r="B11" i="25"/>
  <c r="A11" i="25"/>
  <c r="G10" i="25"/>
  <c r="B10" i="25"/>
  <c r="A10" i="25"/>
  <c r="G9" i="25"/>
  <c r="B9" i="25"/>
  <c r="A9" i="25"/>
  <c r="G8" i="25"/>
  <c r="B8" i="25"/>
  <c r="A8" i="25"/>
  <c r="G7" i="25"/>
  <c r="B7" i="25"/>
  <c r="A7" i="25"/>
  <c r="G6" i="25"/>
  <c r="B6" i="25"/>
  <c r="A6" i="25"/>
  <c r="G5" i="25"/>
  <c r="B5" i="25"/>
  <c r="A5" i="25"/>
  <c r="G4" i="25"/>
  <c r="B4" i="25"/>
  <c r="A4" i="25"/>
  <c r="G2" i="25"/>
  <c r="B2" i="25"/>
  <c r="A2" i="25"/>
  <c r="G1" i="25"/>
  <c r="B1" i="25"/>
  <c r="A1" i="25"/>
  <c r="Q11" i="25"/>
  <c r="Q16" i="25"/>
  <c r="A3" i="1"/>
  <c r="B3" i="1"/>
  <c r="H3" i="1"/>
  <c r="A4" i="1"/>
  <c r="B4" i="1"/>
  <c r="H4" i="1"/>
  <c r="A5" i="1"/>
  <c r="B5" i="1"/>
  <c r="H5" i="1"/>
  <c r="A6" i="1"/>
  <c r="B6" i="1"/>
  <c r="H6" i="1"/>
  <c r="A7" i="1"/>
  <c r="B7" i="1"/>
  <c r="A8" i="1"/>
  <c r="B8" i="1"/>
  <c r="H8" i="1"/>
  <c r="A9" i="1"/>
  <c r="B9" i="1"/>
  <c r="H9" i="1"/>
  <c r="A10" i="1"/>
  <c r="B10" i="1"/>
  <c r="H10" i="1"/>
  <c r="A11" i="1"/>
  <c r="B11" i="1"/>
  <c r="H11" i="1"/>
  <c r="A12" i="1"/>
  <c r="B12" i="1"/>
  <c r="H12" i="1"/>
  <c r="A13" i="1"/>
  <c r="B13" i="1"/>
  <c r="H13" i="1"/>
  <c r="A14" i="1"/>
  <c r="B14" i="1"/>
  <c r="D14" i="1"/>
  <c r="H14" i="1"/>
  <c r="A15" i="1"/>
  <c r="B15" i="1"/>
  <c r="D15" i="1"/>
  <c r="H15" i="1"/>
  <c r="A16" i="1"/>
  <c r="B16" i="1"/>
  <c r="D16" i="1"/>
  <c r="H16" i="1"/>
  <c r="A17" i="1"/>
  <c r="B17" i="1"/>
  <c r="D17" i="1"/>
  <c r="H17" i="1"/>
  <c r="A18" i="1"/>
  <c r="B18" i="1"/>
  <c r="D18" i="1"/>
  <c r="H18" i="1"/>
  <c r="A19" i="1"/>
  <c r="B19" i="1"/>
  <c r="D19" i="1"/>
  <c r="H19" i="1"/>
  <c r="A20" i="1"/>
  <c r="B20" i="1"/>
  <c r="D20" i="1"/>
  <c r="H20" i="1"/>
  <c r="A21" i="1"/>
  <c r="B21" i="1"/>
  <c r="D21" i="1"/>
  <c r="H21" i="1"/>
  <c r="A22" i="1"/>
  <c r="B22" i="1"/>
  <c r="H22" i="1"/>
  <c r="A23" i="1"/>
  <c r="B23" i="1"/>
  <c r="D23" i="1"/>
  <c r="H23" i="1"/>
  <c r="A24" i="1"/>
  <c r="B24" i="1"/>
  <c r="D24" i="1"/>
  <c r="H24" i="1"/>
  <c r="A25" i="1"/>
  <c r="B25" i="1"/>
  <c r="H25" i="1"/>
  <c r="A26" i="1"/>
  <c r="B26" i="1"/>
  <c r="D26" i="1"/>
  <c r="H26" i="1"/>
  <c r="A27" i="1"/>
  <c r="B27" i="1"/>
  <c r="H27" i="1"/>
  <c r="A28" i="1"/>
  <c r="B28" i="1"/>
  <c r="H28" i="1"/>
  <c r="A29" i="1"/>
  <c r="B29" i="1"/>
  <c r="D29" i="1"/>
  <c r="H29" i="1"/>
  <c r="A30" i="1"/>
  <c r="B30" i="1"/>
  <c r="H30" i="1"/>
  <c r="A31" i="1"/>
  <c r="B31" i="1"/>
  <c r="H31" i="1"/>
  <c r="A32" i="1"/>
  <c r="B32" i="1"/>
  <c r="H32" i="1"/>
  <c r="A33" i="1"/>
  <c r="B33" i="1"/>
  <c r="D33" i="1"/>
  <c r="H33" i="1"/>
  <c r="G46" i="24"/>
  <c r="D46" i="24"/>
  <c r="B46" i="24"/>
  <c r="A46" i="24"/>
  <c r="G45" i="24"/>
  <c r="B45" i="24"/>
  <c r="A45" i="24"/>
  <c r="G44" i="24"/>
  <c r="B44" i="24"/>
  <c r="A44" i="24"/>
  <c r="G43" i="24"/>
  <c r="B43" i="24"/>
  <c r="A43" i="24"/>
  <c r="G42" i="24"/>
  <c r="D42" i="24"/>
  <c r="B42" i="24"/>
  <c r="A42" i="24"/>
  <c r="G41" i="24"/>
  <c r="B41" i="24"/>
  <c r="A41" i="24"/>
  <c r="G40" i="24"/>
  <c r="D40" i="24"/>
  <c r="B40" i="24"/>
  <c r="A40" i="24"/>
  <c r="G39" i="24"/>
  <c r="B39" i="24"/>
  <c r="A39" i="24"/>
  <c r="G38" i="24"/>
  <c r="B38" i="24"/>
  <c r="A38" i="24"/>
  <c r="G37" i="24"/>
  <c r="D37" i="24"/>
  <c r="B37" i="24"/>
  <c r="A37" i="24"/>
  <c r="G36" i="24"/>
  <c r="B36" i="24"/>
  <c r="A36" i="24"/>
  <c r="G35" i="24"/>
  <c r="B35" i="24"/>
  <c r="A35" i="24"/>
  <c r="G34" i="24"/>
  <c r="B34" i="24"/>
  <c r="A34" i="24"/>
  <c r="G33" i="24"/>
  <c r="D33" i="24"/>
  <c r="B33" i="24"/>
  <c r="A33" i="24"/>
  <c r="G32" i="24"/>
  <c r="B32" i="24"/>
  <c r="A32" i="24"/>
  <c r="G31" i="24"/>
  <c r="B31" i="24"/>
  <c r="A31" i="24"/>
  <c r="G30" i="24"/>
  <c r="B30" i="24"/>
  <c r="A30" i="24"/>
  <c r="G29" i="24"/>
  <c r="B29" i="24"/>
  <c r="A29" i="24"/>
  <c r="G28" i="24"/>
  <c r="B28" i="24"/>
  <c r="A28" i="24"/>
  <c r="G27" i="24"/>
  <c r="B27" i="24"/>
  <c r="A27" i="24"/>
  <c r="G26" i="24"/>
  <c r="B26" i="24"/>
  <c r="A26" i="24"/>
  <c r="G25" i="24"/>
  <c r="B25" i="24"/>
  <c r="A25" i="24"/>
  <c r="G24" i="24"/>
  <c r="D24" i="24"/>
  <c r="B24" i="24"/>
  <c r="A24" i="24"/>
  <c r="G23" i="24"/>
  <c r="B23" i="24"/>
  <c r="A23" i="24"/>
  <c r="G22" i="24"/>
  <c r="D22" i="24"/>
  <c r="B22" i="24"/>
  <c r="A22" i="24"/>
  <c r="G21" i="24"/>
  <c r="B21" i="24"/>
  <c r="A21" i="24"/>
  <c r="G20" i="24"/>
  <c r="B20" i="24"/>
  <c r="A20" i="24"/>
  <c r="G19" i="24"/>
  <c r="B19" i="24"/>
  <c r="A19" i="24"/>
  <c r="G18" i="24"/>
  <c r="D18" i="24"/>
  <c r="B18" i="24"/>
  <c r="A18" i="24"/>
  <c r="G17" i="24"/>
  <c r="B17" i="24"/>
  <c r="A17" i="24"/>
  <c r="G16" i="24"/>
  <c r="B16" i="24"/>
  <c r="A16" i="24"/>
  <c r="G15" i="24"/>
  <c r="D15" i="24"/>
  <c r="B15" i="24"/>
  <c r="A15" i="24"/>
  <c r="G14" i="24"/>
  <c r="B14" i="24"/>
  <c r="A14" i="24"/>
  <c r="G13" i="24"/>
  <c r="B13" i="24"/>
  <c r="A13" i="24"/>
  <c r="G12" i="24"/>
  <c r="B12" i="24"/>
  <c r="A12" i="24"/>
  <c r="G11" i="24"/>
  <c r="B11" i="24"/>
  <c r="A11" i="24"/>
  <c r="G10" i="24"/>
  <c r="D10" i="24"/>
  <c r="B10" i="24"/>
  <c r="A10" i="24"/>
  <c r="G9" i="24"/>
  <c r="B9" i="24"/>
  <c r="A9" i="24"/>
  <c r="G8" i="24"/>
  <c r="B8" i="24"/>
  <c r="A8" i="24"/>
  <c r="G7" i="24"/>
  <c r="B7" i="24"/>
  <c r="A7" i="24"/>
  <c r="G6" i="24"/>
  <c r="B6" i="24"/>
  <c r="A6" i="24"/>
  <c r="G5" i="24"/>
  <c r="B5" i="24"/>
  <c r="A5" i="24"/>
  <c r="G4" i="24"/>
  <c r="D4" i="24"/>
  <c r="B4" i="24"/>
  <c r="A4" i="24"/>
  <c r="G3" i="24"/>
  <c r="B3" i="24"/>
  <c r="A3" i="24"/>
  <c r="G2" i="24"/>
  <c r="B2" i="24"/>
  <c r="A2" i="24"/>
  <c r="G1" i="24"/>
  <c r="B1" i="24"/>
  <c r="A1" i="24"/>
  <c r="O32" i="24"/>
  <c r="P33" i="24" s="1"/>
  <c r="P36" i="24"/>
  <c r="N10" i="21"/>
  <c r="O17" i="1" s="1"/>
  <c r="Q17" i="1" s="1"/>
  <c r="D3" i="21"/>
  <c r="C3" i="21"/>
  <c r="B3" i="21"/>
  <c r="A3" i="21"/>
  <c r="A13" i="21"/>
  <c r="B13" i="21"/>
  <c r="A14" i="21"/>
  <c r="B14" i="21"/>
  <c r="A15" i="21"/>
  <c r="B15" i="21"/>
  <c r="D15" i="21"/>
  <c r="A16" i="21"/>
  <c r="B16" i="21"/>
  <c r="A17" i="21"/>
  <c r="B17" i="21"/>
  <c r="A18" i="21"/>
  <c r="B18" i="21"/>
  <c r="G18" i="21"/>
  <c r="A19" i="21"/>
  <c r="B19" i="21"/>
  <c r="G19" i="21"/>
  <c r="A20" i="21"/>
  <c r="B20" i="21"/>
  <c r="G20" i="21"/>
  <c r="A21" i="21"/>
  <c r="B21" i="21"/>
  <c r="D21" i="21"/>
  <c r="G21" i="21"/>
  <c r="A22" i="21"/>
  <c r="B22" i="21"/>
  <c r="G22" i="21"/>
  <c r="A23" i="21"/>
  <c r="B23" i="21"/>
  <c r="G23" i="21"/>
  <c r="A24" i="21"/>
  <c r="B24" i="21"/>
  <c r="G24" i="21"/>
  <c r="A25" i="21"/>
  <c r="B25" i="21"/>
  <c r="G25" i="21"/>
  <c r="A26" i="21"/>
  <c r="B26" i="21"/>
  <c r="G26" i="21"/>
  <c r="A27" i="21"/>
  <c r="B27" i="21"/>
  <c r="G27" i="21"/>
  <c r="A28" i="21"/>
  <c r="B28" i="21"/>
  <c r="D28" i="21"/>
  <c r="G28" i="21"/>
  <c r="A29" i="21"/>
  <c r="B29" i="21"/>
  <c r="G29" i="21"/>
  <c r="A30" i="21"/>
  <c r="B30" i="21"/>
  <c r="D30" i="21"/>
  <c r="G30" i="21"/>
  <c r="A31" i="21"/>
  <c r="B31" i="21"/>
  <c r="G31" i="21"/>
  <c r="A32" i="21"/>
  <c r="B32" i="21"/>
  <c r="G32" i="21"/>
  <c r="A33" i="21"/>
  <c r="B33" i="21"/>
  <c r="D10" i="6"/>
  <c r="D12" i="6"/>
  <c r="D13" i="6"/>
  <c r="D15" i="6"/>
  <c r="D22" i="6"/>
  <c r="D23" i="6"/>
  <c r="B31" i="6"/>
  <c r="A31" i="6"/>
  <c r="B30" i="6"/>
  <c r="A30" i="6"/>
  <c r="B29" i="6"/>
  <c r="A29" i="6"/>
  <c r="B28" i="6"/>
  <c r="A28" i="6"/>
  <c r="B27" i="6"/>
  <c r="A27" i="6"/>
  <c r="B26" i="6"/>
  <c r="A26" i="6"/>
  <c r="B25" i="6"/>
  <c r="A25" i="6"/>
  <c r="B24" i="6"/>
  <c r="A24" i="6"/>
  <c r="B23" i="6"/>
  <c r="A23" i="6"/>
  <c r="B22" i="6"/>
  <c r="A22" i="6"/>
  <c r="B21" i="6"/>
  <c r="A21" i="6"/>
  <c r="B20" i="6"/>
  <c r="A20" i="6"/>
  <c r="B19" i="6"/>
  <c r="A19" i="6"/>
  <c r="B18" i="6"/>
  <c r="A18" i="6"/>
  <c r="B17" i="6"/>
  <c r="A17" i="6"/>
  <c r="B16" i="6"/>
  <c r="A16" i="6"/>
  <c r="B15" i="6"/>
  <c r="A15" i="6"/>
  <c r="B14" i="6"/>
  <c r="A14" i="6"/>
  <c r="B13" i="6"/>
  <c r="A13" i="6"/>
  <c r="B11" i="21"/>
  <c r="A11" i="21"/>
  <c r="B10" i="21"/>
  <c r="A10" i="21"/>
  <c r="D9" i="21"/>
  <c r="B9" i="21"/>
  <c r="A9" i="21"/>
  <c r="B8" i="21"/>
  <c r="A8" i="21"/>
  <c r="B7" i="21"/>
  <c r="A7" i="21"/>
  <c r="B6" i="21"/>
  <c r="A6" i="21"/>
  <c r="B5" i="21"/>
  <c r="A5" i="21"/>
  <c r="D4" i="21"/>
  <c r="B4" i="21"/>
  <c r="A4" i="21"/>
  <c r="B2" i="21"/>
  <c r="A2" i="21"/>
  <c r="M11" i="6"/>
  <c r="O16" i="1"/>
  <c r="D9" i="6"/>
  <c r="D7" i="6"/>
  <c r="B12" i="6"/>
  <c r="A12" i="6"/>
  <c r="B11" i="6"/>
  <c r="A11" i="6"/>
  <c r="B10" i="6"/>
  <c r="A10" i="6"/>
  <c r="B9" i="6"/>
  <c r="A9" i="6"/>
  <c r="B8" i="6"/>
  <c r="A8" i="6"/>
  <c r="B7" i="6"/>
  <c r="A7" i="6"/>
  <c r="B6" i="6"/>
  <c r="A6" i="6"/>
  <c r="B5" i="6"/>
  <c r="A5" i="6"/>
  <c r="B4" i="6"/>
  <c r="A4" i="6"/>
  <c r="B3" i="6"/>
  <c r="A3" i="6"/>
  <c r="B2" i="6"/>
  <c r="A2" i="6"/>
  <c r="D40" i="30"/>
  <c r="D13" i="31"/>
  <c r="D17" i="31"/>
  <c r="D25" i="34"/>
  <c r="D29" i="34"/>
  <c r="D53" i="34"/>
  <c r="D12" i="36"/>
  <c r="D10" i="34"/>
  <c r="D18" i="34"/>
  <c r="D21" i="36"/>
  <c r="D7" i="34"/>
  <c r="D19" i="34"/>
  <c r="D23" i="34"/>
  <c r="D14" i="36"/>
  <c r="D25" i="33"/>
  <c r="D24" i="33"/>
  <c r="D23" i="33"/>
  <c r="D21" i="33"/>
  <c r="D14" i="33"/>
  <c r="D13" i="33"/>
  <c r="D5" i="33"/>
  <c r="D2" i="33"/>
  <c r="D1" i="33"/>
  <c r="D50" i="34"/>
  <c r="D19" i="36"/>
  <c r="D32" i="34"/>
  <c r="D29" i="30"/>
  <c r="D28" i="30"/>
  <c r="D25" i="30"/>
  <c r="D23" i="30"/>
  <c r="D18" i="30"/>
  <c r="D17" i="30"/>
  <c r="D7" i="30"/>
  <c r="D6" i="30"/>
  <c r="D5" i="30"/>
  <c r="D3" i="30"/>
  <c r="D43" i="29"/>
  <c r="D41" i="29"/>
  <c r="D25" i="29"/>
  <c r="D53" i="33"/>
  <c r="D52" i="33"/>
  <c r="D49" i="33"/>
  <c r="D45" i="33"/>
  <c r="D43" i="33"/>
  <c r="D34" i="33"/>
  <c r="D33" i="33"/>
  <c r="D30" i="33"/>
  <c r="D29" i="33"/>
  <c r="D36" i="34"/>
  <c r="D15" i="36"/>
  <c r="D32" i="31"/>
  <c r="D30" i="31"/>
  <c r="D16" i="31"/>
  <c r="D45" i="30"/>
  <c r="D48" i="34"/>
  <c r="D39" i="34"/>
  <c r="D20" i="34"/>
  <c r="D4" i="34"/>
  <c r="D18" i="36"/>
  <c r="D2" i="31"/>
  <c r="D23" i="31"/>
  <c r="D24" i="31"/>
  <c r="D17" i="26"/>
  <c r="D19" i="26"/>
  <c r="D20" i="26"/>
  <c r="D21" i="26"/>
  <c r="D24" i="26"/>
  <c r="D27" i="26"/>
  <c r="O18" i="1"/>
  <c r="D23" i="27"/>
  <c r="D8" i="34"/>
  <c r="D18" i="27"/>
  <c r="D19" i="27"/>
  <c r="D5" i="40"/>
  <c r="D9" i="40"/>
  <c r="D18" i="40"/>
  <c r="D20" i="40"/>
  <c r="D27" i="40"/>
  <c r="D47" i="31"/>
  <c r="D57" i="28"/>
  <c r="D69" i="28"/>
  <c r="D38" i="27"/>
  <c r="D32" i="40"/>
  <c r="D7" i="40"/>
  <c r="D53" i="39"/>
  <c r="D47" i="39"/>
  <c r="D46" i="39"/>
  <c r="D39" i="39"/>
  <c r="D37" i="39"/>
  <c r="D36" i="39"/>
  <c r="D33" i="39"/>
  <c r="D29" i="39"/>
  <c r="D28" i="39"/>
  <c r="D42" i="38"/>
  <c r="D39" i="38"/>
  <c r="D38" i="38"/>
  <c r="D37" i="38"/>
  <c r="D33" i="38"/>
  <c r="D32" i="38"/>
  <c r="D23" i="38"/>
  <c r="D22" i="38"/>
  <c r="D20" i="38"/>
  <c r="D19" i="38"/>
  <c r="D13" i="38"/>
  <c r="D12" i="38"/>
  <c r="D66" i="28"/>
  <c r="D70" i="28"/>
  <c r="D83" i="28"/>
  <c r="D43" i="28"/>
  <c r="D63" i="27"/>
  <c r="D11" i="40"/>
  <c r="D59" i="28"/>
  <c r="D63" i="28"/>
  <c r="D71" i="28"/>
  <c r="D80" i="28"/>
  <c r="D75" i="28"/>
  <c r="D74" i="28"/>
  <c r="D47" i="30"/>
  <c r="D48" i="28"/>
  <c r="D52" i="28"/>
  <c r="D60" i="28"/>
  <c r="D72" i="28"/>
  <c r="D48" i="27"/>
  <c r="D25" i="39"/>
  <c r="D23" i="39"/>
  <c r="D21" i="39"/>
  <c r="D20" i="39"/>
  <c r="D15" i="39"/>
  <c r="D14" i="39"/>
  <c r="D5" i="39"/>
  <c r="D4" i="39"/>
  <c r="D2" i="39"/>
  <c r="D1" i="39"/>
  <c r="D58" i="27"/>
  <c r="D57" i="27"/>
  <c r="D36" i="27"/>
  <c r="D34" i="27"/>
  <c r="D33" i="27"/>
  <c r="D32" i="27"/>
  <c r="D2" i="37"/>
  <c r="D5" i="37"/>
  <c r="D11" i="37"/>
  <c r="D12" i="37"/>
  <c r="D15" i="37"/>
  <c r="D17" i="37"/>
  <c r="D22" i="37"/>
  <c r="D23" i="37"/>
  <c r="D32" i="37"/>
  <c r="D33" i="37"/>
  <c r="D34" i="37"/>
  <c r="D36" i="37"/>
  <c r="D40" i="37"/>
  <c r="D41" i="37"/>
  <c r="D1" i="38"/>
  <c r="D3" i="38"/>
  <c r="D5" i="38"/>
  <c r="D7" i="38"/>
  <c r="D40" i="28"/>
  <c r="D37" i="28"/>
  <c r="D11" i="25"/>
  <c r="D12" i="25"/>
  <c r="D13" i="25"/>
  <c r="D14" i="25"/>
  <c r="D2" i="28"/>
  <c r="D4" i="28"/>
  <c r="D1" i="29"/>
  <c r="D2" i="29"/>
  <c r="D3" i="29"/>
  <c r="D4" i="29"/>
  <c r="D10" i="29"/>
  <c r="D12" i="29"/>
  <c r="D18" i="29"/>
  <c r="D19" i="29"/>
  <c r="D22" i="29"/>
  <c r="D33" i="29"/>
  <c r="D37" i="29"/>
  <c r="D38" i="29"/>
  <c r="D6" i="1"/>
  <c r="D5" i="1"/>
  <c r="D4" i="1"/>
  <c r="D9" i="28"/>
  <c r="D14" i="28"/>
  <c r="D15" i="28"/>
  <c r="D21" i="28"/>
  <c r="D24" i="28"/>
  <c r="D26" i="28"/>
  <c r="D27" i="28"/>
  <c r="D30" i="28"/>
  <c r="D31" i="28"/>
  <c r="D3" i="27"/>
  <c r="D4" i="27"/>
  <c r="D5" i="27"/>
  <c r="D6" i="27"/>
  <c r="D11" i="27"/>
  <c r="D24" i="27"/>
  <c r="D30" i="27"/>
  <c r="D1" i="26"/>
  <c r="D3" i="26"/>
  <c r="D4" i="26"/>
  <c r="D6" i="31"/>
  <c r="D8" i="31"/>
  <c r="C1" i="38"/>
  <c r="C16" i="34"/>
  <c r="C42" i="39"/>
  <c r="C4" i="25"/>
  <c r="C71" i="28"/>
  <c r="C46" i="30"/>
  <c r="C6" i="30"/>
  <c r="C18" i="27"/>
  <c r="C42" i="24"/>
  <c r="C28" i="1"/>
  <c r="C25" i="30"/>
  <c r="C17" i="27"/>
  <c r="C26" i="34"/>
  <c r="C20" i="37"/>
  <c r="C37" i="30"/>
  <c r="C10" i="29"/>
  <c r="C62" i="27"/>
  <c r="C12" i="33"/>
  <c r="C48" i="27"/>
  <c r="C22" i="27"/>
  <c r="C9" i="34"/>
  <c r="C13" i="31"/>
  <c r="C17" i="26"/>
  <c r="C11" i="30"/>
  <c r="C14" i="33"/>
  <c r="C32" i="24"/>
  <c r="C33" i="28"/>
  <c r="C27" i="30"/>
  <c r="C3" i="39"/>
  <c r="C7" i="28"/>
  <c r="C15" i="28"/>
  <c r="C24" i="26"/>
  <c r="C11" i="28"/>
  <c r="C22" i="38"/>
  <c r="C35" i="27"/>
  <c r="C5" i="33"/>
  <c r="C12" i="26"/>
  <c r="C46" i="27"/>
  <c r="C40" i="30"/>
  <c r="C22" i="31"/>
  <c r="C39" i="29"/>
  <c r="C24" i="33"/>
  <c r="C42" i="29"/>
  <c r="C73" i="28"/>
  <c r="C9" i="36"/>
  <c r="C7" i="26"/>
  <c r="C23" i="31"/>
  <c r="C4" i="26"/>
  <c r="C46" i="37"/>
  <c r="C22" i="1"/>
  <c r="C1" i="30"/>
  <c r="C38" i="34"/>
  <c r="C41" i="34"/>
  <c r="C28" i="34"/>
  <c r="C13" i="39"/>
  <c r="C5" i="30"/>
  <c r="C20" i="38"/>
  <c r="C7" i="37"/>
  <c r="C25" i="38"/>
  <c r="C10" i="39"/>
  <c r="C21" i="26"/>
  <c r="C20" i="31"/>
  <c r="C36" i="34"/>
  <c r="C15" i="24"/>
  <c r="C26" i="37"/>
  <c r="C27" i="33"/>
  <c r="C8" i="30"/>
  <c r="C29" i="33"/>
  <c r="C47" i="38"/>
  <c r="C1" i="39"/>
  <c r="C33" i="31"/>
  <c r="C18" i="26"/>
  <c r="C13" i="26"/>
  <c r="C12" i="38"/>
  <c r="C9" i="33"/>
  <c r="C32" i="29"/>
  <c r="C14" i="37"/>
  <c r="C44" i="38"/>
  <c r="C5" i="27"/>
  <c r="C2" i="29"/>
  <c r="C26" i="24"/>
  <c r="C15" i="31"/>
  <c r="C14" i="38"/>
  <c r="C13" i="38"/>
  <c r="C7" i="36"/>
  <c r="C6" i="31"/>
  <c r="C37" i="39"/>
  <c r="C30" i="24"/>
  <c r="C47" i="24"/>
  <c r="C53" i="33"/>
  <c r="C16" i="37"/>
  <c r="C24" i="39"/>
  <c r="C30" i="33"/>
  <c r="C38" i="30"/>
  <c r="C72" i="28"/>
  <c r="C46" i="33"/>
  <c r="C8" i="38"/>
  <c r="C61" i="27"/>
  <c r="C6" i="36"/>
  <c r="C20" i="33"/>
  <c r="C30" i="37"/>
  <c r="C13" i="34"/>
  <c r="C17" i="28"/>
  <c r="C32" i="37"/>
  <c r="C2" i="39"/>
  <c r="C36" i="31"/>
  <c r="C22" i="34"/>
  <c r="C1" i="29"/>
  <c r="C19" i="1"/>
  <c r="C37" i="29"/>
  <c r="C4" i="1"/>
  <c r="C32" i="34"/>
  <c r="C60" i="27"/>
  <c r="C49" i="38"/>
  <c r="C38" i="39"/>
  <c r="C9" i="31"/>
  <c r="C15" i="33"/>
  <c r="C28" i="31"/>
  <c r="C12" i="28"/>
  <c r="C31" i="1"/>
  <c r="C30" i="26"/>
  <c r="C23" i="33"/>
  <c r="C47" i="39"/>
  <c r="C3" i="38"/>
  <c r="C56" i="27"/>
  <c r="C4" i="31"/>
  <c r="C47" i="34"/>
  <c r="C13" i="1"/>
  <c r="C11" i="33"/>
  <c r="C5" i="25"/>
  <c r="C63" i="27"/>
  <c r="C53" i="28"/>
  <c r="C44" i="27"/>
  <c r="C54" i="28"/>
  <c r="C48" i="28"/>
  <c r="C59" i="28"/>
  <c r="C23" i="29"/>
  <c r="C54" i="34"/>
  <c r="C5" i="34"/>
  <c r="C13" i="33"/>
  <c r="C46" i="29"/>
  <c r="C26" i="27"/>
  <c r="C9" i="27"/>
  <c r="C22" i="39"/>
  <c r="C21" i="29"/>
  <c r="C4" i="34"/>
  <c r="C46" i="24"/>
  <c r="C43" i="37"/>
  <c r="C21" i="39"/>
  <c r="C43" i="34"/>
  <c r="C32" i="31"/>
  <c r="C8" i="29"/>
  <c r="C23" i="30"/>
  <c r="C14" i="26"/>
  <c r="C8" i="28"/>
  <c r="C17" i="29"/>
  <c r="C41" i="28"/>
  <c r="C12" i="24"/>
  <c r="C45" i="33"/>
  <c r="C10" i="1"/>
  <c r="C25" i="31"/>
  <c r="C46" i="28"/>
  <c r="C47" i="31"/>
  <c r="C55" i="28"/>
  <c r="C69" i="28"/>
  <c r="C52" i="27"/>
  <c r="C43" i="39"/>
  <c r="C30" i="31"/>
  <c r="C5" i="39"/>
  <c r="C4" i="27"/>
  <c r="C23" i="28"/>
  <c r="C40" i="24"/>
  <c r="C12" i="1"/>
  <c r="C34" i="34"/>
  <c r="C10" i="34"/>
  <c r="C7" i="30"/>
  <c r="C23" i="34"/>
  <c r="C16" i="30"/>
  <c r="C28" i="26"/>
  <c r="C11" i="39"/>
  <c r="C18" i="1"/>
  <c r="C38" i="38"/>
  <c r="C33" i="34"/>
  <c r="C44" i="31"/>
  <c r="C39" i="31"/>
  <c r="C1" i="28"/>
  <c r="C14" i="25"/>
  <c r="C51" i="39"/>
  <c r="C45" i="24"/>
  <c r="C41" i="30"/>
  <c r="C36" i="24"/>
  <c r="C25" i="27"/>
  <c r="C2" i="37"/>
  <c r="C1" i="34"/>
  <c r="C52" i="34"/>
  <c r="C2" i="30"/>
  <c r="C32" i="33"/>
  <c r="C43" i="27"/>
  <c r="C49" i="28"/>
  <c r="C10" i="36"/>
  <c r="C70" i="28"/>
  <c r="C38" i="27"/>
  <c r="C3" i="26"/>
  <c r="C23" i="26"/>
  <c r="C17" i="30"/>
  <c r="C28" i="30"/>
  <c r="C8" i="25"/>
  <c r="C6" i="28"/>
  <c r="C14" i="30"/>
  <c r="C20" i="24"/>
  <c r="C15" i="25"/>
  <c r="C39" i="37"/>
  <c r="C11" i="24"/>
  <c r="C4" i="37"/>
  <c r="C20" i="28"/>
  <c r="C2" i="24"/>
  <c r="C50" i="39"/>
  <c r="C4" i="38"/>
  <c r="C29" i="1"/>
  <c r="C24" i="31"/>
  <c r="C46" i="34"/>
  <c r="C67" i="28"/>
  <c r="C3" i="36"/>
  <c r="C32" i="30"/>
  <c r="C24" i="29"/>
  <c r="C29" i="27"/>
  <c r="C14" i="34"/>
  <c r="C18" i="31"/>
  <c r="C27" i="27"/>
  <c r="C16" i="33"/>
  <c r="C8" i="36"/>
  <c r="C43" i="24"/>
  <c r="C47" i="37"/>
  <c r="C43" i="29"/>
  <c r="C7" i="31"/>
  <c r="C23" i="27"/>
  <c r="C4" i="28"/>
  <c r="C9" i="29"/>
  <c r="C7" i="34"/>
  <c r="C28" i="24"/>
  <c r="C5" i="36"/>
  <c r="C37" i="37"/>
  <c r="C35" i="37"/>
  <c r="C6" i="1"/>
  <c r="C20" i="29"/>
  <c r="C33" i="39"/>
  <c r="C35" i="33"/>
  <c r="C31" i="24"/>
  <c r="C36" i="27"/>
  <c r="C58" i="27"/>
  <c r="C33" i="1"/>
  <c r="C24" i="1"/>
  <c r="C30" i="28"/>
  <c r="C57" i="28"/>
  <c r="C47" i="28"/>
  <c r="C37" i="27"/>
  <c r="C6" i="29"/>
  <c r="C38" i="37"/>
  <c r="C48" i="38"/>
  <c r="C44" i="37"/>
  <c r="C31" i="31"/>
  <c r="C1" i="36"/>
  <c r="C36" i="37"/>
  <c r="C45" i="38"/>
  <c r="C26" i="38"/>
  <c r="C30" i="30"/>
  <c r="C11" i="29"/>
  <c r="C33" i="37"/>
  <c r="C35" i="28"/>
  <c r="C18" i="30"/>
  <c r="C29" i="31"/>
  <c r="C8" i="27"/>
  <c r="C22" i="36"/>
  <c r="C31" i="26"/>
  <c r="C41" i="33"/>
  <c r="C12" i="39"/>
  <c r="C10" i="38"/>
  <c r="C15" i="1"/>
  <c r="C5" i="1"/>
  <c r="C10" i="37"/>
  <c r="C21" i="31"/>
  <c r="C44" i="29"/>
  <c r="C40" i="33"/>
  <c r="C6" i="37"/>
  <c r="C39" i="39"/>
  <c r="C33" i="26"/>
  <c r="C16" i="36"/>
  <c r="C11" i="36"/>
  <c r="C10" i="24"/>
  <c r="C2" i="36"/>
  <c r="C42" i="34"/>
  <c r="C32" i="39"/>
  <c r="C16" i="31"/>
  <c r="C26" i="31"/>
  <c r="C60" i="28"/>
  <c r="C19" i="27"/>
  <c r="C12" i="29"/>
  <c r="C11" i="34"/>
  <c r="C25" i="34"/>
  <c r="C19" i="33"/>
  <c r="C82" i="28"/>
  <c r="C75" i="28"/>
  <c r="C2" i="31"/>
  <c r="C3" i="29"/>
  <c r="C21" i="34"/>
  <c r="C41" i="31"/>
  <c r="C23" i="39"/>
  <c r="C39" i="24"/>
  <c r="C42" i="28"/>
  <c r="C39" i="34"/>
  <c r="C21" i="33"/>
  <c r="C14" i="36"/>
  <c r="C27" i="1"/>
  <c r="C2" i="28"/>
  <c r="C27" i="24"/>
  <c r="C5" i="26"/>
  <c r="C12" i="31"/>
  <c r="C13" i="37"/>
  <c r="C30" i="38"/>
  <c r="C41" i="24"/>
  <c r="C13" i="28"/>
  <c r="C19" i="38"/>
  <c r="C37" i="38"/>
  <c r="C37" i="31"/>
  <c r="C19" i="29"/>
  <c r="C32" i="28"/>
  <c r="C41" i="38"/>
  <c r="C8" i="39"/>
  <c r="C27" i="28"/>
  <c r="C3" i="31"/>
  <c r="C28" i="29"/>
  <c r="C11" i="1"/>
  <c r="C8" i="26"/>
  <c r="C22" i="33"/>
  <c r="C15" i="26"/>
  <c r="C25" i="39"/>
  <c r="C49" i="27"/>
  <c r="C40" i="27"/>
  <c r="C7" i="29"/>
  <c r="C24" i="27"/>
  <c r="C24" i="37"/>
  <c r="C4" i="30"/>
  <c r="C37" i="24"/>
  <c r="C6" i="27"/>
  <c r="C28" i="33"/>
  <c r="C42" i="38"/>
  <c r="C27" i="34"/>
  <c r="C4" i="24"/>
  <c r="C48" i="37"/>
  <c r="C34" i="39"/>
  <c r="C39" i="33"/>
  <c r="C12" i="36"/>
  <c r="S29" i="1"/>
  <c r="S27" i="1"/>
  <c r="S28" i="1"/>
  <c r="S30" i="1"/>
  <c r="J22" i="6"/>
  <c r="L22" i="6" s="1"/>
  <c r="M30" i="6" s="1"/>
  <c r="M31" i="6" s="1"/>
  <c r="Q16" i="1" s="1"/>
  <c r="S16" i="1" s="1"/>
  <c r="N30" i="21"/>
  <c r="L30" i="21"/>
  <c r="M30" i="21"/>
  <c r="N31" i="40"/>
  <c r="M31" i="40"/>
  <c r="L23" i="40"/>
  <c r="M23" i="40"/>
  <c r="N23" i="40"/>
  <c r="M24" i="21"/>
  <c r="L24" i="21"/>
  <c r="N24" i="21"/>
  <c r="N29" i="40"/>
  <c r="M29" i="40"/>
  <c r="N18" i="21"/>
  <c r="L18" i="21"/>
  <c r="M18" i="21"/>
  <c r="N28" i="21"/>
  <c r="M28" i="21"/>
  <c r="L28" i="21"/>
  <c r="L20" i="21"/>
  <c r="N20" i="21"/>
  <c r="M20" i="21"/>
  <c r="L26" i="21"/>
  <c r="N26" i="21"/>
  <c r="M26" i="21"/>
  <c r="M24" i="40"/>
  <c r="N24" i="40"/>
  <c r="L24" i="40"/>
  <c r="M32" i="40"/>
  <c r="L32" i="40"/>
  <c r="N32" i="40"/>
  <c r="L30" i="40"/>
  <c r="M30" i="40"/>
  <c r="N30" i="40"/>
  <c r="M23" i="21"/>
  <c r="L23" i="21"/>
  <c r="N23" i="21"/>
  <c r="L20" i="40"/>
  <c r="N20" i="40"/>
  <c r="M20" i="40"/>
  <c r="M28" i="40"/>
  <c r="N28" i="40"/>
  <c r="L28" i="40"/>
  <c r="N21" i="21"/>
  <c r="M21" i="21"/>
  <c r="L21" i="21"/>
  <c r="M29" i="21"/>
  <c r="L29" i="21"/>
  <c r="N29" i="21"/>
  <c r="M26" i="40"/>
  <c r="M27" i="21"/>
  <c r="L27" i="21"/>
  <c r="N27" i="21"/>
  <c r="C20" i="36"/>
  <c r="C21" i="27"/>
  <c r="C28" i="37"/>
  <c r="C4" i="33"/>
  <c r="C3" i="27"/>
  <c r="C15" i="37"/>
  <c r="C11" i="37"/>
  <c r="C25" i="28"/>
  <c r="C1" i="33"/>
  <c r="C13" i="29"/>
  <c r="C17" i="36"/>
  <c r="C20" i="34"/>
  <c r="C41" i="37"/>
  <c r="C63" i="28"/>
  <c r="C38" i="29"/>
  <c r="C18" i="37"/>
  <c r="C21" i="28"/>
  <c r="C9" i="25"/>
  <c r="C47" i="29"/>
  <c r="C16" i="27"/>
  <c r="C15" i="30"/>
  <c r="C44" i="33"/>
  <c r="C2" i="33"/>
  <c r="C10" i="27"/>
  <c r="C34" i="38"/>
  <c r="C43" i="30"/>
  <c r="C25" i="33"/>
  <c r="C41" i="27"/>
  <c r="C15" i="39"/>
  <c r="C21" i="30"/>
  <c r="C6" i="24"/>
  <c r="C19" i="37"/>
  <c r="C7" i="25"/>
  <c r="C76" i="28"/>
  <c r="C34" i="31"/>
  <c r="C19" i="31"/>
  <c r="C19" i="34"/>
  <c r="C35" i="30"/>
  <c r="C38" i="28"/>
  <c r="C44" i="39"/>
  <c r="C24" i="38"/>
  <c r="C21" i="24"/>
  <c r="C30" i="1"/>
  <c r="C52" i="33"/>
  <c r="C27" i="31"/>
  <c r="C57" i="27"/>
  <c r="C35" i="39"/>
  <c r="C6" i="34"/>
  <c r="C10" i="26"/>
  <c r="C16" i="28"/>
  <c r="C8" i="37"/>
  <c r="C46" i="38"/>
  <c r="C2" i="27"/>
  <c r="C28" i="39"/>
  <c r="C51" i="33"/>
  <c r="C18" i="34"/>
  <c r="C77" i="28"/>
  <c r="C27" i="38"/>
  <c r="C17" i="33"/>
  <c r="C51" i="27"/>
  <c r="C36" i="38"/>
  <c r="C9" i="26"/>
  <c r="C53" i="39"/>
  <c r="C79" i="28"/>
  <c r="C45" i="28"/>
  <c r="C16" i="25"/>
  <c r="C42" i="30"/>
  <c r="C45" i="30"/>
  <c r="C21" i="38"/>
  <c r="C49" i="34"/>
  <c r="C44" i="28"/>
  <c r="C29" i="26"/>
  <c r="C2" i="34"/>
  <c r="C19" i="24"/>
  <c r="C34" i="27"/>
  <c r="C8" i="34"/>
  <c r="C20" i="30"/>
  <c r="C47" i="30"/>
  <c r="C9" i="39"/>
  <c r="C2" i="25"/>
  <c r="C27" i="39"/>
  <c r="C51" i="28"/>
  <c r="C36" i="30"/>
  <c r="C25" i="26"/>
  <c r="C1" i="27"/>
  <c r="C3" i="34"/>
  <c r="C14" i="27"/>
  <c r="C8" i="33"/>
  <c r="C29" i="29"/>
  <c r="C22" i="24"/>
  <c r="C18" i="36"/>
  <c r="C80" i="28"/>
  <c r="C24" i="24"/>
  <c r="C19" i="26"/>
  <c r="C46" i="39"/>
  <c r="C34" i="33"/>
  <c r="C19" i="28"/>
  <c r="C21" i="1"/>
  <c r="C4" i="39"/>
  <c r="C18" i="24"/>
  <c r="C12" i="25"/>
  <c r="C1" i="31"/>
  <c r="C7" i="1"/>
  <c r="O40" i="29"/>
  <c r="O20" i="1"/>
  <c r="O21" i="1"/>
  <c r="O40" i="24"/>
  <c r="H618" i="2"/>
  <c r="U618" i="2" s="1"/>
  <c r="S596" i="2"/>
  <c r="G618" i="2"/>
  <c r="T618" i="2" s="1"/>
  <c r="D29" i="27" l="1"/>
  <c r="D2" i="27"/>
  <c r="D20" i="28"/>
  <c r="D22" i="36"/>
  <c r="D16" i="29"/>
  <c r="D33" i="26"/>
  <c r="D9" i="25"/>
  <c r="D48" i="37"/>
  <c r="D28" i="37"/>
  <c r="D10" i="37"/>
  <c r="D50" i="27"/>
  <c r="D7" i="39"/>
  <c r="D26" i="39"/>
  <c r="D62" i="27"/>
  <c r="D55" i="28"/>
  <c r="D54" i="28"/>
  <c r="D24" i="38"/>
  <c r="D43" i="38"/>
  <c r="D41" i="39"/>
  <c r="D49" i="27"/>
  <c r="D4" i="40"/>
  <c r="D22" i="27"/>
  <c r="D13" i="26"/>
  <c r="D34" i="34"/>
  <c r="D41" i="31"/>
  <c r="D36" i="33"/>
  <c r="D28" i="29"/>
  <c r="D8" i="30"/>
  <c r="D31" i="30"/>
  <c r="D8" i="33"/>
  <c r="D26" i="33"/>
  <c r="D13" i="36"/>
  <c r="D13" i="34"/>
  <c r="D31" i="6"/>
  <c r="D32" i="1"/>
  <c r="D28" i="27"/>
  <c r="D41" i="28"/>
  <c r="D19" i="28"/>
  <c r="D35" i="30"/>
  <c r="D15" i="29"/>
  <c r="D32" i="26"/>
  <c r="D5" i="25"/>
  <c r="D47" i="37"/>
  <c r="D27" i="37"/>
  <c r="D9" i="37"/>
  <c r="D51" i="27"/>
  <c r="D9" i="39"/>
  <c r="D6" i="40"/>
  <c r="D40" i="27"/>
  <c r="D51" i="28"/>
  <c r="D50" i="28"/>
  <c r="D26" i="38"/>
  <c r="D45" i="38"/>
  <c r="D42" i="39"/>
  <c r="D45" i="27"/>
  <c r="D30" i="40"/>
  <c r="D12" i="26"/>
  <c r="D38" i="34"/>
  <c r="D44" i="31"/>
  <c r="D37" i="33"/>
  <c r="D29" i="29"/>
  <c r="D11" i="30"/>
  <c r="D32" i="30"/>
  <c r="D9" i="33"/>
  <c r="D38" i="31"/>
  <c r="D7" i="36"/>
  <c r="D9" i="34"/>
  <c r="D28" i="6"/>
  <c r="D22" i="21"/>
  <c r="D10" i="31"/>
  <c r="D35" i="28"/>
  <c r="D33" i="30"/>
  <c r="D8" i="28"/>
  <c r="D45" i="37"/>
  <c r="D8" i="37"/>
  <c r="D11" i="39"/>
  <c r="D47" i="27"/>
  <c r="D47" i="29"/>
  <c r="D48" i="38"/>
  <c r="D18" i="26"/>
  <c r="D31" i="26"/>
  <c r="D49" i="34"/>
  <c r="D39" i="33"/>
  <c r="D14" i="30"/>
  <c r="D10" i="33"/>
  <c r="D30" i="34"/>
  <c r="D8" i="21"/>
  <c r="D27" i="27"/>
  <c r="D17" i="28"/>
  <c r="D14" i="29"/>
  <c r="D4" i="25"/>
  <c r="D25" i="37"/>
  <c r="D53" i="27"/>
  <c r="D22" i="40"/>
  <c r="D47" i="28"/>
  <c r="D27" i="38"/>
  <c r="D44" i="39"/>
  <c r="D28" i="40"/>
  <c r="D27" i="31"/>
  <c r="D45" i="31"/>
  <c r="D30" i="29"/>
  <c r="D37" i="30"/>
  <c r="D36" i="31"/>
  <c r="D1" i="34"/>
  <c r="D27" i="6"/>
  <c r="D25" i="21"/>
  <c r="D27" i="24"/>
  <c r="D9" i="1"/>
  <c r="D9" i="31"/>
  <c r="D25" i="27"/>
  <c r="D33" i="28"/>
  <c r="D16" i="28"/>
  <c r="D40" i="29"/>
  <c r="D13" i="29"/>
  <c r="D5" i="28"/>
  <c r="D2" i="25"/>
  <c r="D44" i="37"/>
  <c r="D24" i="37"/>
  <c r="D7" i="37"/>
  <c r="D56" i="27"/>
  <c r="D12" i="39"/>
  <c r="D29" i="40"/>
  <c r="D43" i="27"/>
  <c r="D47" i="24"/>
  <c r="D11" i="38"/>
  <c r="D28" i="38"/>
  <c r="D49" i="38"/>
  <c r="D45" i="39"/>
  <c r="D10" i="36"/>
  <c r="D15" i="40"/>
  <c r="D30" i="26"/>
  <c r="D25" i="31"/>
  <c r="D45" i="34"/>
  <c r="D28" i="34"/>
  <c r="D42" i="33"/>
  <c r="D31" i="29"/>
  <c r="D16" i="30"/>
  <c r="D16" i="34"/>
  <c r="D11" i="33"/>
  <c r="D33" i="31"/>
  <c r="D22" i="34"/>
  <c r="D29" i="31"/>
  <c r="D25" i="6"/>
  <c r="D13" i="24"/>
  <c r="D12" i="1"/>
  <c r="P36" i="30"/>
  <c r="D6" i="26"/>
  <c r="D9" i="26"/>
  <c r="D34" i="24"/>
  <c r="D21" i="24"/>
  <c r="D20" i="21"/>
  <c r="D23" i="21"/>
  <c r="D26" i="21"/>
  <c r="D29" i="21"/>
  <c r="D32" i="21"/>
  <c r="D17" i="6"/>
  <c r="D30" i="6"/>
  <c r="D5" i="6"/>
  <c r="D5" i="34"/>
  <c r="D2" i="34"/>
  <c r="D3" i="34"/>
  <c r="D34" i="31"/>
  <c r="D20" i="33"/>
  <c r="D7" i="33"/>
  <c r="D1" i="36"/>
  <c r="D26" i="30"/>
  <c r="D13" i="30"/>
  <c r="D45" i="29"/>
  <c r="D54" i="33"/>
  <c r="D41" i="33"/>
  <c r="D28" i="33"/>
  <c r="D42" i="31"/>
  <c r="D52" i="34"/>
  <c r="D24" i="34"/>
  <c r="D11" i="26"/>
  <c r="D25" i="26"/>
  <c r="D16" i="27"/>
  <c r="D8" i="40"/>
  <c r="D73" i="28"/>
  <c r="D51" i="39"/>
  <c r="D38" i="39"/>
  <c r="D47" i="38"/>
  <c r="D34" i="38"/>
  <c r="D21" i="38"/>
  <c r="D46" i="28"/>
  <c r="D37" i="27"/>
  <c r="D82" i="28"/>
  <c r="D13" i="40"/>
  <c r="D39" i="27"/>
  <c r="D19" i="39"/>
  <c r="D6" i="39"/>
  <c r="D55" i="27"/>
  <c r="D39" i="28"/>
  <c r="D13" i="37"/>
  <c r="D26" i="37"/>
  <c r="D39" i="37"/>
  <c r="D4" i="38"/>
  <c r="D6" i="25"/>
  <c r="D3" i="28"/>
  <c r="D5" i="29"/>
  <c r="D17" i="29"/>
  <c r="D39" i="29"/>
  <c r="D10" i="28"/>
  <c r="D22" i="28"/>
  <c r="D34" i="28"/>
  <c r="D9" i="27"/>
  <c r="D2" i="26"/>
  <c r="D11" i="31"/>
  <c r="D43" i="24"/>
  <c r="D30" i="24"/>
  <c r="D7" i="24"/>
  <c r="D21" i="6"/>
  <c r="D42" i="30"/>
  <c r="D17" i="34"/>
  <c r="D14" i="34"/>
  <c r="D15" i="34"/>
  <c r="D37" i="31"/>
  <c r="D17" i="33"/>
  <c r="D4" i="33"/>
  <c r="D39" i="30"/>
  <c r="D22" i="30"/>
  <c r="D9" i="30"/>
  <c r="D42" i="29"/>
  <c r="D51" i="33"/>
  <c r="D38" i="33"/>
  <c r="D51" i="34"/>
  <c r="D31" i="31"/>
  <c r="D11" i="36"/>
  <c r="D3" i="31"/>
  <c r="D14" i="26"/>
  <c r="D29" i="26"/>
  <c r="D21" i="27"/>
  <c r="D23" i="40"/>
  <c r="D41" i="27"/>
  <c r="D48" i="39"/>
  <c r="D35" i="39"/>
  <c r="D44" i="38"/>
  <c r="D31" i="38"/>
  <c r="D18" i="38"/>
  <c r="D62" i="28"/>
  <c r="D10" i="40"/>
  <c r="D78" i="28"/>
  <c r="D44" i="28"/>
  <c r="D21" i="40"/>
  <c r="D16" i="39"/>
  <c r="D3" i="39"/>
  <c r="D52" i="27"/>
  <c r="D3" i="37"/>
  <c r="D16" i="37"/>
  <c r="D29" i="37"/>
  <c r="D43" i="37"/>
  <c r="D8" i="38"/>
  <c r="D10" i="25"/>
  <c r="D6" i="28"/>
  <c r="D8" i="29"/>
  <c r="D20" i="29"/>
  <c r="D34" i="30"/>
  <c r="D13" i="28"/>
  <c r="D25" i="28"/>
  <c r="D42" i="28"/>
  <c r="D12" i="27"/>
  <c r="D5" i="26"/>
  <c r="D39" i="24"/>
  <c r="D16" i="24"/>
  <c r="D3" i="24"/>
  <c r="D45" i="24"/>
  <c r="D31" i="24"/>
  <c r="D14" i="21"/>
  <c r="D18" i="21"/>
  <c r="D31" i="21"/>
  <c r="D14" i="6"/>
  <c r="D29" i="6"/>
  <c r="D4" i="6"/>
  <c r="D36" i="30"/>
  <c r="D21" i="34"/>
  <c r="D26" i="34"/>
  <c r="D8" i="36"/>
  <c r="D22" i="33"/>
  <c r="D6" i="33"/>
  <c r="D38" i="30"/>
  <c r="D19" i="30"/>
  <c r="D4" i="30"/>
  <c r="D27" i="29"/>
  <c r="D40" i="33"/>
  <c r="D40" i="34"/>
  <c r="D15" i="31"/>
  <c r="D5" i="36"/>
  <c r="D26" i="31"/>
  <c r="D26" i="26"/>
  <c r="D15" i="27"/>
  <c r="D45" i="28"/>
  <c r="D31" i="40"/>
  <c r="D40" i="39"/>
  <c r="D46" i="38"/>
  <c r="D30" i="38"/>
  <c r="D14" i="38"/>
  <c r="D9" i="36"/>
  <c r="D67" i="28"/>
  <c r="D2" i="40"/>
  <c r="D16" i="40"/>
  <c r="D13" i="39"/>
  <c r="D59" i="27"/>
  <c r="D31" i="27"/>
  <c r="D14" i="37"/>
  <c r="D31" i="37"/>
  <c r="D46" i="37"/>
  <c r="D1" i="25"/>
  <c r="D1" i="28"/>
  <c r="D6" i="29"/>
  <c r="D21" i="29"/>
  <c r="D7" i="1"/>
  <c r="D18" i="28"/>
  <c r="D32" i="28"/>
  <c r="D10" i="27"/>
  <c r="D23" i="29"/>
  <c r="D6" i="24"/>
  <c r="D19" i="21"/>
  <c r="D19" i="6"/>
  <c r="D11" i="21"/>
  <c r="D7" i="21"/>
  <c r="D2" i="21"/>
  <c r="D12" i="31"/>
  <c r="D2" i="36"/>
  <c r="D17" i="36"/>
  <c r="D35" i="31"/>
  <c r="D16" i="33"/>
  <c r="D46" i="34"/>
  <c r="D30" i="30"/>
  <c r="D15" i="30"/>
  <c r="D44" i="29"/>
  <c r="D50" i="33"/>
  <c r="D35" i="33"/>
  <c r="D46" i="31"/>
  <c r="D44" i="34"/>
  <c r="D1" i="31"/>
  <c r="D16" i="26"/>
  <c r="D24" i="40"/>
  <c r="D65" i="28"/>
  <c r="D50" i="39"/>
  <c r="D34" i="39"/>
  <c r="D40" i="38"/>
  <c r="D25" i="38"/>
  <c r="D10" i="38"/>
  <c r="D26" i="40"/>
  <c r="D77" i="28"/>
  <c r="D56" i="28"/>
  <c r="D24" i="39"/>
  <c r="D8" i="39"/>
  <c r="D54" i="27"/>
  <c r="D4" i="37"/>
  <c r="D20" i="37"/>
  <c r="D35" i="37"/>
  <c r="D2" i="38"/>
  <c r="D8" i="25"/>
  <c r="D7" i="28"/>
  <c r="D11" i="29"/>
  <c r="D35" i="29"/>
  <c r="D3" i="1"/>
  <c r="D23" i="28"/>
  <c r="D1" i="27"/>
  <c r="D26" i="27"/>
  <c r="D7" i="31"/>
  <c r="D19" i="24"/>
  <c r="D9" i="24"/>
  <c r="D16" i="21"/>
  <c r="D36" i="24"/>
  <c r="D12" i="24"/>
  <c r="D33" i="21"/>
  <c r="D24" i="6"/>
  <c r="D10" i="21"/>
  <c r="D6" i="21"/>
  <c r="D18" i="31"/>
  <c r="D20" i="36"/>
  <c r="D11" i="34"/>
  <c r="D39" i="31"/>
  <c r="D12" i="33"/>
  <c r="D37" i="34"/>
  <c r="D27" i="30"/>
  <c r="D10" i="30"/>
  <c r="D32" i="29"/>
  <c r="D47" i="33"/>
  <c r="D31" i="33"/>
  <c r="D43" i="31"/>
  <c r="D35" i="34"/>
  <c r="D21" i="31"/>
  <c r="D10" i="1"/>
  <c r="D13" i="1"/>
  <c r="D22" i="1"/>
  <c r="D25" i="1"/>
  <c r="D28" i="1"/>
  <c r="D31" i="1"/>
  <c r="D25" i="24"/>
  <c r="D1" i="24"/>
  <c r="D13" i="21"/>
  <c r="D17" i="21"/>
  <c r="D27" i="21"/>
  <c r="D11" i="6"/>
  <c r="D26" i="6"/>
  <c r="D8" i="6"/>
  <c r="D5" i="31"/>
  <c r="D29" i="28"/>
  <c r="D12" i="28"/>
  <c r="D9" i="29"/>
  <c r="D36" i="28"/>
  <c r="D38" i="37"/>
  <c r="D1" i="37"/>
  <c r="D61" i="27"/>
  <c r="D68" i="28"/>
  <c r="D46" i="27"/>
  <c r="D35" i="38"/>
  <c r="D49" i="39"/>
  <c r="D17" i="27"/>
  <c r="D22" i="31"/>
  <c r="D46" i="33"/>
  <c r="D4" i="36"/>
  <c r="D28" i="24"/>
  <c r="C48" i="33"/>
  <c r="C59" i="27"/>
  <c r="C3" i="24"/>
  <c r="C31" i="34"/>
  <c r="C50" i="28"/>
  <c r="C17" i="39"/>
  <c r="C33" i="27"/>
  <c r="C14" i="24"/>
  <c r="C29" i="34"/>
  <c r="C52" i="39"/>
  <c r="C35" i="29"/>
  <c r="C26" i="30"/>
  <c r="C13" i="24"/>
  <c r="C22" i="29"/>
  <c r="C42" i="27"/>
  <c r="C2" i="26"/>
  <c r="C32" i="26"/>
  <c r="C43" i="28"/>
  <c r="C40" i="37"/>
  <c r="C64" i="28"/>
  <c r="C34" i="28"/>
  <c r="C3" i="28"/>
  <c r="C61" i="28"/>
  <c r="C23" i="1"/>
  <c r="C1" i="24"/>
  <c r="C25" i="29"/>
  <c r="C54" i="27"/>
  <c r="C19" i="30"/>
  <c r="C14" i="31"/>
  <c r="C43" i="33"/>
  <c r="C13" i="27"/>
  <c r="C29" i="24"/>
  <c r="C20" i="1"/>
  <c r="C45" i="37"/>
  <c r="C4" i="36"/>
  <c r="C2" i="38"/>
  <c r="C1" i="25"/>
  <c r="C17" i="37"/>
  <c r="C25" i="1"/>
  <c r="C26" i="29"/>
  <c r="C40" i="28"/>
  <c r="C11" i="31"/>
  <c r="C18" i="28"/>
  <c r="C13" i="30"/>
  <c r="C49" i="39"/>
  <c r="C66" i="28"/>
  <c r="C14" i="1"/>
  <c r="C53" i="27"/>
  <c r="C30" i="34"/>
  <c r="C22" i="30"/>
  <c r="C45" i="34"/>
  <c r="C37" i="33"/>
  <c r="C20" i="27"/>
  <c r="C16" i="26"/>
  <c r="C10" i="33"/>
  <c r="C6" i="33"/>
  <c r="C32" i="38"/>
  <c r="C12" i="37"/>
  <c r="C45" i="39"/>
  <c r="C10" i="28"/>
  <c r="C51" i="34"/>
  <c r="C23" i="38"/>
  <c r="C1" i="37"/>
  <c r="C8" i="1"/>
  <c r="C5" i="24"/>
  <c r="C10" i="25"/>
  <c r="C48" i="39"/>
  <c r="C40" i="39"/>
  <c r="C48" i="34"/>
  <c r="C19" i="39"/>
  <c r="C24" i="34"/>
  <c r="C27" i="37"/>
  <c r="C41" i="29"/>
  <c r="C81" i="28"/>
  <c r="C31" i="29"/>
  <c r="C35" i="34"/>
  <c r="C6" i="39"/>
  <c r="C15" i="34"/>
  <c r="C45" i="27"/>
  <c r="C78" i="28"/>
  <c r="C15" i="27"/>
  <c r="C22" i="26"/>
  <c r="C31" i="33"/>
  <c r="C29" i="38"/>
  <c r="C8" i="31"/>
  <c r="C33" i="29"/>
  <c r="C13" i="36"/>
  <c r="D8" i="27"/>
  <c r="D36" i="29"/>
  <c r="D16" i="25"/>
  <c r="D21" i="37"/>
  <c r="D17" i="39"/>
  <c r="D76" i="28"/>
  <c r="D15" i="38"/>
  <c r="D30" i="39"/>
  <c r="D53" i="28"/>
  <c r="D23" i="26"/>
  <c r="D43" i="30"/>
  <c r="D47" i="34"/>
  <c r="D1" i="30"/>
  <c r="D20" i="30"/>
  <c r="D33" i="34"/>
  <c r="D18" i="33"/>
  <c r="D6" i="34"/>
  <c r="D4" i="31"/>
  <c r="D18" i="6"/>
  <c r="D24" i="21"/>
  <c r="D27" i="1"/>
  <c r="D8" i="1"/>
  <c r="D24" i="29"/>
  <c r="D7" i="27"/>
  <c r="D28" i="28"/>
  <c r="D11" i="28"/>
  <c r="D34" i="29"/>
  <c r="D7" i="29"/>
  <c r="D15" i="25"/>
  <c r="D9" i="38"/>
  <c r="D37" i="37"/>
  <c r="D19" i="37"/>
  <c r="D14" i="27"/>
  <c r="D38" i="28"/>
  <c r="D18" i="39"/>
  <c r="D64" i="28"/>
  <c r="D79" i="28"/>
  <c r="D42" i="27"/>
  <c r="D16" i="38"/>
  <c r="D36" i="38"/>
  <c r="D32" i="39"/>
  <c r="D52" i="39"/>
  <c r="D49" i="28"/>
  <c r="D20" i="27"/>
  <c r="D22" i="26"/>
  <c r="D19" i="31"/>
  <c r="D44" i="30"/>
  <c r="D43" i="34"/>
  <c r="D48" i="33"/>
  <c r="D2" i="30"/>
  <c r="D21" i="30"/>
  <c r="D41" i="34"/>
  <c r="D19" i="33"/>
  <c r="D31" i="34"/>
  <c r="D16" i="36"/>
  <c r="D46" i="30"/>
  <c r="D3" i="6"/>
  <c r="D5" i="21"/>
  <c r="D16" i="6"/>
  <c r="D30" i="1"/>
  <c r="D11" i="1"/>
  <c r="O33" i="26"/>
  <c r="Q22" i="1" s="1"/>
  <c r="O49" i="38"/>
  <c r="F618" i="2"/>
  <c r="S618" i="2" s="1"/>
  <c r="N22" i="40"/>
  <c r="L22" i="40"/>
  <c r="K33" i="21"/>
  <c r="N19" i="21"/>
  <c r="L19" i="21"/>
  <c r="M19" i="21"/>
  <c r="N31" i="21"/>
  <c r="L31" i="21"/>
  <c r="M31" i="21"/>
  <c r="P35" i="24"/>
  <c r="P37" i="24" s="1"/>
  <c r="J42" i="24" s="1"/>
  <c r="O42" i="24" s="1"/>
  <c r="O43" i="24" s="1"/>
  <c r="O45" i="24" s="1"/>
  <c r="P34" i="24"/>
  <c r="L25" i="21"/>
  <c r="M25" i="21"/>
  <c r="N25" i="21"/>
  <c r="L27" i="40"/>
  <c r="D44" i="24"/>
  <c r="D41" i="24"/>
  <c r="D38" i="24"/>
  <c r="D35" i="24"/>
  <c r="D32" i="24"/>
  <c r="D29" i="24"/>
  <c r="D26" i="24"/>
  <c r="D23" i="24"/>
  <c r="D20" i="24"/>
  <c r="D17" i="24"/>
  <c r="D14" i="24"/>
  <c r="D11" i="24"/>
  <c r="D8" i="24"/>
  <c r="D5" i="24"/>
  <c r="D2" i="24"/>
  <c r="D20" i="6"/>
  <c r="D6" i="6"/>
  <c r="D2" i="6"/>
  <c r="D28" i="31"/>
  <c r="D6" i="36"/>
  <c r="D3" i="36"/>
  <c r="D54" i="34"/>
  <c r="D40" i="31"/>
  <c r="D15" i="33"/>
  <c r="D3" i="33"/>
  <c r="D41" i="30"/>
  <c r="D24" i="30"/>
  <c r="D12" i="30"/>
  <c r="D46" i="29"/>
  <c r="D26" i="29"/>
  <c r="D44" i="33"/>
  <c r="D32" i="33"/>
  <c r="D12" i="34"/>
  <c r="D14" i="31"/>
  <c r="D42" i="34"/>
  <c r="D20" i="31"/>
  <c r="D15" i="26"/>
  <c r="D28" i="26"/>
  <c r="D13" i="27"/>
  <c r="D14" i="40"/>
  <c r="D61" i="28"/>
  <c r="D17" i="40"/>
  <c r="D43" i="39"/>
  <c r="D31" i="39"/>
  <c r="D41" i="38"/>
  <c r="D29" i="38"/>
  <c r="D17" i="38"/>
  <c r="D58" i="28"/>
  <c r="D25" i="40"/>
  <c r="D81" i="28"/>
  <c r="D19" i="40"/>
  <c r="D44" i="27"/>
  <c r="D22" i="39"/>
  <c r="D10" i="39"/>
  <c r="D60" i="27"/>
  <c r="D35" i="27"/>
  <c r="D6" i="37"/>
  <c r="D18" i="37"/>
  <c r="D30" i="37"/>
  <c r="D42" i="37"/>
  <c r="D6" i="38"/>
  <c r="D7" i="25"/>
  <c r="D8" i="26"/>
  <c r="D10" i="26"/>
  <c r="D7" i="26"/>
  <c r="V596" i="2"/>
  <c r="I618" i="2"/>
  <c r="V618" i="2" s="1"/>
  <c r="L29" i="40"/>
  <c r="N27" i="40"/>
  <c r="M22" i="21"/>
  <c r="P33" i="31"/>
  <c r="N22" i="21"/>
  <c r="J33" i="21"/>
  <c r="O19" i="1"/>
  <c r="O40" i="31"/>
  <c r="O83" i="28"/>
  <c r="L31" i="40"/>
  <c r="J33" i="40"/>
  <c r="K18" i="40" s="1"/>
  <c r="M32" i="21"/>
  <c r="N32" i="21"/>
  <c r="P33" i="29"/>
  <c r="L26" i="40"/>
  <c r="O21" i="36"/>
  <c r="O22" i="36" s="1"/>
  <c r="O22" i="1" s="1"/>
  <c r="S22" i="1" s="1"/>
  <c r="S17" i="1"/>
  <c r="N21" i="40"/>
  <c r="M22" i="40"/>
  <c r="L21" i="40"/>
  <c r="N26" i="40"/>
  <c r="N25" i="40"/>
  <c r="L25" i="40"/>
  <c r="P37" i="30"/>
  <c r="J42" i="30" s="1"/>
  <c r="O42" i="30" s="1"/>
  <c r="O43" i="30" s="1"/>
  <c r="O45" i="30" s="1"/>
  <c r="P34" i="30"/>
  <c r="C18" i="33"/>
  <c r="C29" i="30"/>
  <c r="C32" i="27"/>
  <c r="C35" i="24"/>
  <c r="C26" i="28"/>
  <c r="C17" i="34"/>
  <c r="C35" i="31"/>
  <c r="C21" i="37"/>
  <c r="C9" i="37"/>
  <c r="C26" i="33"/>
  <c r="C31" i="27"/>
  <c r="C54" i="33"/>
  <c r="C32" i="1"/>
  <c r="C62" i="28"/>
  <c r="C46" i="31"/>
  <c r="C42" i="31"/>
  <c r="C40" i="31"/>
  <c r="C9" i="1"/>
  <c r="C26" i="26"/>
  <c r="C33" i="30"/>
  <c r="C28" i="27"/>
  <c r="C21" i="36"/>
  <c r="C42" i="33"/>
  <c r="C34" i="30"/>
  <c r="C18" i="39"/>
  <c r="C11" i="25"/>
  <c r="C5" i="38"/>
  <c r="C6" i="26"/>
  <c r="C83" i="28"/>
  <c r="C17" i="31"/>
  <c r="C7" i="38"/>
  <c r="C12" i="30"/>
  <c r="C40" i="34"/>
  <c r="C40" i="38"/>
  <c r="C18" i="29"/>
  <c r="C16" i="29"/>
  <c r="C45" i="31"/>
  <c r="C26" i="39"/>
  <c r="C22" i="28"/>
  <c r="C15" i="38"/>
  <c r="C53" i="34"/>
  <c r="C38" i="24"/>
  <c r="C52" i="28"/>
  <c r="C36" i="29"/>
  <c r="C34" i="29"/>
  <c r="C50" i="27"/>
  <c r="C68" i="28"/>
  <c r="C14" i="39"/>
  <c r="C29" i="39"/>
  <c r="C43" i="38"/>
  <c r="C15" i="29"/>
  <c r="C3" i="30"/>
  <c r="C47" i="27"/>
  <c r="C10" i="30"/>
  <c r="C16" i="38"/>
  <c r="C12" i="34"/>
  <c r="C26" i="1"/>
  <c r="C36" i="33"/>
  <c r="C29" i="37"/>
  <c r="C20" i="39"/>
  <c r="C8" i="24"/>
  <c r="C44" i="30"/>
  <c r="C44" i="34"/>
  <c r="C33" i="38"/>
  <c r="C1" i="26"/>
  <c r="C9" i="30"/>
  <c r="C42" i="37"/>
  <c r="C27" i="26"/>
  <c r="C18" i="38"/>
  <c r="C5" i="29"/>
  <c r="C25" i="37"/>
  <c r="C50" i="33"/>
  <c r="C20" i="26"/>
  <c r="C37" i="34"/>
  <c r="C39" i="27"/>
  <c r="C11" i="26"/>
  <c r="C16" i="24"/>
  <c r="S1" i="1"/>
  <c r="C11" i="38"/>
  <c r="C28" i="38"/>
  <c r="C9" i="24"/>
  <c r="C39" i="38"/>
  <c r="C31" i="39"/>
  <c r="C5" i="31"/>
  <c r="C28" i="28"/>
  <c r="C40" i="29"/>
  <c r="C27" i="29"/>
  <c r="C36" i="39"/>
  <c r="C5" i="28"/>
  <c r="C15" i="36"/>
  <c r="C38" i="33"/>
  <c r="C39" i="28"/>
  <c r="C45" i="29"/>
  <c r="C29" i="28"/>
  <c r="C25" i="24"/>
  <c r="C14" i="28"/>
  <c r="C7" i="33"/>
  <c r="C36" i="28"/>
  <c r="C6" i="38"/>
  <c r="C17" i="24"/>
  <c r="C49" i="33"/>
  <c r="C39" i="30"/>
  <c r="C6" i="25"/>
  <c r="C23" i="37"/>
  <c r="C19" i="36"/>
  <c r="C74" i="28"/>
  <c r="C16" i="1"/>
  <c r="C44" i="24"/>
  <c r="C30" i="29"/>
  <c r="C9" i="28"/>
  <c r="C34" i="37"/>
  <c r="C65" i="28"/>
  <c r="C24" i="30"/>
  <c r="C31" i="30"/>
  <c r="C16" i="39"/>
  <c r="C13" i="25"/>
  <c r="C35" i="38"/>
  <c r="C9" i="38"/>
  <c r="C31" i="38"/>
  <c r="C38" i="31"/>
  <c r="C55" i="27"/>
  <c r="C58" i="28"/>
  <c r="C3" i="33"/>
  <c r="C10" i="31"/>
  <c r="C47" i="33"/>
  <c r="C31" i="37"/>
  <c r="C56" i="28"/>
  <c r="C11" i="27"/>
  <c r="C34" i="24"/>
  <c r="C12" i="27"/>
  <c r="C22" i="37"/>
  <c r="C30" i="27"/>
  <c r="C37" i="28"/>
  <c r="C14" i="29"/>
  <c r="C50" i="34"/>
  <c r="C24" i="28"/>
  <c r="C7" i="24"/>
  <c r="C3" i="1"/>
  <c r="C30" i="39"/>
  <c r="C7" i="39"/>
  <c r="C4" i="29"/>
  <c r="C31" i="28"/>
  <c r="C17" i="38"/>
  <c r="C5" i="37"/>
  <c r="C23" i="24"/>
  <c r="C33" i="24"/>
  <c r="C17" i="1"/>
  <c r="C33" i="33"/>
  <c r="C3" i="37"/>
  <c r="C43" i="31"/>
  <c r="C7" i="27"/>
  <c r="C41" i="39"/>
  <c r="K19" i="40" l="1"/>
  <c r="P47" i="24"/>
  <c r="Q21" i="1" s="1"/>
  <c r="S21" i="1" s="1"/>
  <c r="M18" i="40"/>
  <c r="N18" i="40"/>
  <c r="L18" i="40"/>
  <c r="L19" i="40"/>
  <c r="N19" i="40"/>
  <c r="P35" i="29"/>
  <c r="P37" i="29" s="1"/>
  <c r="J42" i="29" s="1"/>
  <c r="O42" i="29" s="1"/>
  <c r="O43" i="29" s="1"/>
  <c r="O45" i="29" s="1"/>
  <c r="P34" i="29"/>
  <c r="P47" i="30"/>
  <c r="Q18" i="1" s="1"/>
  <c r="S18" i="1" s="1"/>
  <c r="P34" i="31"/>
  <c r="P35" i="31"/>
  <c r="P37" i="31" s="1"/>
  <c r="J42" i="31" s="1"/>
  <c r="O42" i="31" s="1"/>
  <c r="O43" i="31" s="1"/>
  <c r="O45" i="31" s="1"/>
  <c r="O23" i="1"/>
  <c r="I38" i="1"/>
  <c r="H2" i="1"/>
  <c r="I2" i="1" s="1"/>
  <c r="I37" i="1"/>
  <c r="C28" i="21"/>
  <c r="C25" i="21"/>
  <c r="C26" i="6"/>
  <c r="C4" i="40"/>
  <c r="C5" i="40"/>
  <c r="C22" i="21"/>
  <c r="C25" i="40"/>
  <c r="C10" i="6"/>
  <c r="C21" i="40"/>
  <c r="C11" i="6"/>
  <c r="C2" i="40"/>
  <c r="C20" i="21"/>
  <c r="C13" i="40"/>
  <c r="C29" i="40"/>
  <c r="C6" i="40"/>
  <c r="C31" i="6"/>
  <c r="C29" i="6"/>
  <c r="C16" i="21"/>
  <c r="C23" i="40"/>
  <c r="C5" i="21"/>
  <c r="C26" i="21"/>
  <c r="C32" i="40"/>
  <c r="C8" i="40"/>
  <c r="C22" i="6"/>
  <c r="C3" i="6"/>
  <c r="C5" i="6"/>
  <c r="C28" i="40"/>
  <c r="C9" i="21"/>
  <c r="C17" i="6"/>
  <c r="C18" i="6"/>
  <c r="C31" i="40"/>
  <c r="C15" i="6"/>
  <c r="C6" i="21"/>
  <c r="C21" i="6"/>
  <c r="C29" i="21"/>
  <c r="C33" i="40"/>
  <c r="C2" i="21"/>
  <c r="C27" i="6"/>
  <c r="C14" i="21"/>
  <c r="C15" i="21"/>
  <c r="C11" i="40"/>
  <c r="C32" i="21"/>
  <c r="C18" i="21"/>
  <c r="C27" i="21"/>
  <c r="C17" i="40"/>
  <c r="C23" i="6"/>
  <c r="C24" i="40"/>
  <c r="C30" i="21"/>
  <c r="C19" i="6"/>
  <c r="C12" i="6"/>
  <c r="C9" i="40"/>
  <c r="C21" i="21"/>
  <c r="C16" i="40"/>
  <c r="C28" i="6"/>
  <c r="C7" i="40"/>
  <c r="C22" i="40"/>
  <c r="C14" i="6"/>
  <c r="C4" i="6"/>
  <c r="C14" i="40"/>
  <c r="C23" i="21"/>
  <c r="C25" i="6"/>
  <c r="C19" i="40"/>
  <c r="C9" i="6"/>
  <c r="C19" i="21"/>
  <c r="C27" i="40"/>
  <c r="C2" i="6"/>
  <c r="C30" i="6"/>
  <c r="C20" i="6"/>
  <c r="C30" i="40"/>
  <c r="C4" i="21"/>
  <c r="C10" i="21"/>
  <c r="C15" i="40"/>
  <c r="C24" i="21"/>
  <c r="C16" i="6"/>
  <c r="C8" i="6"/>
  <c r="C10" i="40"/>
  <c r="C13" i="6"/>
  <c r="C8" i="21"/>
  <c r="C18" i="40"/>
  <c r="C11" i="21"/>
  <c r="C20" i="40"/>
  <c r="C31" i="21"/>
  <c r="C6" i="6"/>
  <c r="C7" i="21"/>
  <c r="C13" i="21"/>
  <c r="C33" i="21"/>
  <c r="C7" i="6"/>
  <c r="C24" i="6"/>
  <c r="C26" i="40"/>
  <c r="C17" i="21"/>
  <c r="I7" i="1"/>
  <c r="M19" i="40" l="1"/>
  <c r="K33" i="40"/>
  <c r="P47" i="31"/>
  <c r="Q19" i="1" s="1"/>
  <c r="P47" i="29"/>
  <c r="Q20" i="1" s="1"/>
  <c r="S20" i="1" s="1"/>
  <c r="I12" i="1"/>
  <c r="I13" i="1"/>
  <c r="I11" i="1"/>
  <c r="I14" i="1"/>
  <c r="S19" i="1" l="1"/>
  <c r="S23" i="1" s="1"/>
  <c r="S32" i="1" s="1"/>
  <c r="Q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mbrodowski</author>
  </authors>
  <commentList>
    <comment ref="I1" authorId="0" shapeId="0" xr:uid="{00000000-0006-0000-0000-000001000000}">
      <text>
        <r>
          <rPr>
            <b/>
            <sz val="8"/>
            <color indexed="81"/>
            <rFont val="Tahoma"/>
            <family val="2"/>
          </rPr>
          <t>mbrodowski:</t>
        </r>
        <r>
          <rPr>
            <sz val="8"/>
            <color indexed="81"/>
            <rFont val="Tahoma"/>
            <family val="2"/>
          </rPr>
          <t xml:space="preserve">
</t>
        </r>
      </text>
    </comment>
    <comment ref="S6" authorId="0" shapeId="0" xr:uid="{00000000-0006-0000-0000-000002000000}">
      <text>
        <r>
          <rPr>
            <b/>
            <sz val="8"/>
            <color indexed="81"/>
            <rFont val="Tahoma"/>
            <family val="2"/>
          </rPr>
          <t>Enter Prepared as of date: DD-MON-YYYY</t>
        </r>
      </text>
    </comment>
  </commentList>
</comments>
</file>

<file path=xl/sharedStrings.xml><?xml version="1.0" encoding="utf-8"?>
<sst xmlns="http://schemas.openxmlformats.org/spreadsheetml/2006/main" count="5303" uniqueCount="2106">
  <si>
    <t>Deduction</t>
  </si>
  <si>
    <t>(1)</t>
  </si>
  <si>
    <t>(2)</t>
  </si>
  <si>
    <t>(3)</t>
  </si>
  <si>
    <t>Name:</t>
  </si>
  <si>
    <t>Title:</t>
  </si>
  <si>
    <t>Address:</t>
  </si>
  <si>
    <t>Phone:</t>
  </si>
  <si>
    <t>Fax:</t>
  </si>
  <si>
    <t>%</t>
  </si>
  <si>
    <t>Annual Debt Statement</t>
  </si>
  <si>
    <t>Burlington</t>
  </si>
  <si>
    <t>Cinnaminson</t>
  </si>
  <si>
    <t>Township</t>
  </si>
  <si>
    <t>State of New Jersey</t>
  </si>
  <si>
    <t>Department of Community Affairs</t>
  </si>
  <si>
    <t>Year</t>
  </si>
  <si>
    <t>Equalized Valuation Real Property with Improvements plus assessed valuation of Class II RR Property</t>
  </si>
  <si>
    <t>Equalized Valuation Basis - Average of (1), (2) and (3)……………………………………………………………………..</t>
  </si>
  <si>
    <t>Net Debt</t>
  </si>
  <si>
    <t>0101</t>
  </si>
  <si>
    <t>0102</t>
  </si>
  <si>
    <t xml:space="preserve"> </t>
  </si>
  <si>
    <t>Total</t>
  </si>
  <si>
    <t>Municipality</t>
  </si>
  <si>
    <t>0100</t>
  </si>
  <si>
    <t>Atlantic</t>
  </si>
  <si>
    <t>County</t>
  </si>
  <si>
    <t>Absecon</t>
  </si>
  <si>
    <t>City</t>
  </si>
  <si>
    <t>Atlantic City</t>
  </si>
  <si>
    <t>0103</t>
  </si>
  <si>
    <t>Brigantine</t>
  </si>
  <si>
    <t>0104</t>
  </si>
  <si>
    <t>Buena</t>
  </si>
  <si>
    <t>Borough</t>
  </si>
  <si>
    <t>0105</t>
  </si>
  <si>
    <t>Buena Vista</t>
  </si>
  <si>
    <t>0106</t>
  </si>
  <si>
    <t>Corbin City</t>
  </si>
  <si>
    <t>0107</t>
  </si>
  <si>
    <t>Egg Harbor</t>
  </si>
  <si>
    <t>0108</t>
  </si>
  <si>
    <t>0109</t>
  </si>
  <si>
    <t>Estell Manor</t>
  </si>
  <si>
    <t>0110</t>
  </si>
  <si>
    <t>Folsom</t>
  </si>
  <si>
    <t>0111</t>
  </si>
  <si>
    <t>Galloway</t>
  </si>
  <si>
    <t>0112</t>
  </si>
  <si>
    <t>Hamilton</t>
  </si>
  <si>
    <t>0113</t>
  </si>
  <si>
    <t>Hammonton</t>
  </si>
  <si>
    <t>Town</t>
  </si>
  <si>
    <t>0114</t>
  </si>
  <si>
    <t>Linwood</t>
  </si>
  <si>
    <t>0115</t>
  </si>
  <si>
    <t>Longport</t>
  </si>
  <si>
    <t>0116</t>
  </si>
  <si>
    <t>Margate</t>
  </si>
  <si>
    <t>0117</t>
  </si>
  <si>
    <t>Mullica</t>
  </si>
  <si>
    <t>0118</t>
  </si>
  <si>
    <t>Northfield</t>
  </si>
  <si>
    <t>0119</t>
  </si>
  <si>
    <t>Pleasantville</t>
  </si>
  <si>
    <t>0120</t>
  </si>
  <si>
    <t>Port Republic</t>
  </si>
  <si>
    <t>0121</t>
  </si>
  <si>
    <t>Somers Point</t>
  </si>
  <si>
    <t>0122</t>
  </si>
  <si>
    <t>Ventnor City</t>
  </si>
  <si>
    <t>0123</t>
  </si>
  <si>
    <t>Weymouth</t>
  </si>
  <si>
    <t>0200</t>
  </si>
  <si>
    <t>Bergen</t>
  </si>
  <si>
    <t>0201</t>
  </si>
  <si>
    <t>Allendale</t>
  </si>
  <si>
    <t>0202</t>
  </si>
  <si>
    <t>Alpine</t>
  </si>
  <si>
    <t>0203</t>
  </si>
  <si>
    <t>Bergenfield</t>
  </si>
  <si>
    <t>0204</t>
  </si>
  <si>
    <t>Bogota</t>
  </si>
  <si>
    <t>0205</t>
  </si>
  <si>
    <t>Carlstadt</t>
  </si>
  <si>
    <t>0206</t>
  </si>
  <si>
    <t>Cliffside Park</t>
  </si>
  <si>
    <t>0207</t>
  </si>
  <si>
    <t>Closter</t>
  </si>
  <si>
    <t>0208</t>
  </si>
  <si>
    <t>Cresskill</t>
  </si>
  <si>
    <t>0209</t>
  </si>
  <si>
    <t>Demarest</t>
  </si>
  <si>
    <t>0210</t>
  </si>
  <si>
    <t>Dumont</t>
  </si>
  <si>
    <t>0211</t>
  </si>
  <si>
    <t>Elmwood Park</t>
  </si>
  <si>
    <t>0212</t>
  </si>
  <si>
    <t>East Rutherford</t>
  </si>
  <si>
    <t>0213</t>
  </si>
  <si>
    <t>Edgewater</t>
  </si>
  <si>
    <t>0214</t>
  </si>
  <si>
    <t>Emerson</t>
  </si>
  <si>
    <t>0215</t>
  </si>
  <si>
    <t>Englewood</t>
  </si>
  <si>
    <t>0216</t>
  </si>
  <si>
    <t>Englewood Cliffs</t>
  </si>
  <si>
    <t>0217</t>
  </si>
  <si>
    <t>Fair Lawn</t>
  </si>
  <si>
    <t>0218</t>
  </si>
  <si>
    <t>Fairview</t>
  </si>
  <si>
    <t>0219</t>
  </si>
  <si>
    <t>Fort Lee</t>
  </si>
  <si>
    <t>0220</t>
  </si>
  <si>
    <t>Franklin Lakes</t>
  </si>
  <si>
    <t>0221</t>
  </si>
  <si>
    <t>Garfield</t>
  </si>
  <si>
    <t>0222</t>
  </si>
  <si>
    <t>Glen Rock</t>
  </si>
  <si>
    <t>0223</t>
  </si>
  <si>
    <t>Hackensack</t>
  </si>
  <si>
    <t>0224</t>
  </si>
  <si>
    <t>Harrington Park</t>
  </si>
  <si>
    <t>0225</t>
  </si>
  <si>
    <t>Hasbrouck Heights</t>
  </si>
  <si>
    <t>0226</t>
  </si>
  <si>
    <t>Haworth</t>
  </si>
  <si>
    <t>0227</t>
  </si>
  <si>
    <t>Hillsdale</t>
  </si>
  <si>
    <t>0228</t>
  </si>
  <si>
    <t>Ho-Ho-Kus</t>
  </si>
  <si>
    <t>0229</t>
  </si>
  <si>
    <t>Leonia</t>
  </si>
  <si>
    <t>0230</t>
  </si>
  <si>
    <t>Little Ferry</t>
  </si>
  <si>
    <t>0231</t>
  </si>
  <si>
    <t>Lodi</t>
  </si>
  <si>
    <t>0232</t>
  </si>
  <si>
    <t>Lyndhurst</t>
  </si>
  <si>
    <t>0233</t>
  </si>
  <si>
    <t>Mahwah</t>
  </si>
  <si>
    <t>0234</t>
  </si>
  <si>
    <t>Maywood</t>
  </si>
  <si>
    <t>0235</t>
  </si>
  <si>
    <t>Midland Park</t>
  </si>
  <si>
    <t>0236</t>
  </si>
  <si>
    <t>Montvale</t>
  </si>
  <si>
    <t>0237</t>
  </si>
  <si>
    <t>Moonachie</t>
  </si>
  <si>
    <t>0238</t>
  </si>
  <si>
    <t>New Milford</t>
  </si>
  <si>
    <t>0239</t>
  </si>
  <si>
    <t>North Arlington</t>
  </si>
  <si>
    <t>0240</t>
  </si>
  <si>
    <t>Northvale</t>
  </si>
  <si>
    <t>0241</t>
  </si>
  <si>
    <t>Norwood</t>
  </si>
  <si>
    <t>0242</t>
  </si>
  <si>
    <t>Oakland</t>
  </si>
  <si>
    <t>0243</t>
  </si>
  <si>
    <t>Old Tappan</t>
  </si>
  <si>
    <t>0244</t>
  </si>
  <si>
    <t>Oradell</t>
  </si>
  <si>
    <t>0245</t>
  </si>
  <si>
    <t>Palisades Park</t>
  </si>
  <si>
    <t>0246</t>
  </si>
  <si>
    <t>Paramus</t>
  </si>
  <si>
    <t>0247</t>
  </si>
  <si>
    <t>Park Ridge</t>
  </si>
  <si>
    <t>0248</t>
  </si>
  <si>
    <t>Ramsey</t>
  </si>
  <si>
    <t>0249</t>
  </si>
  <si>
    <t>Ridgefield</t>
  </si>
  <si>
    <t>0250</t>
  </si>
  <si>
    <t>Ridgefield Park</t>
  </si>
  <si>
    <t>Village</t>
  </si>
  <si>
    <t>0251</t>
  </si>
  <si>
    <t>Ridgewood</t>
  </si>
  <si>
    <t>0252</t>
  </si>
  <si>
    <t>River Edge</t>
  </si>
  <si>
    <t>0253</t>
  </si>
  <si>
    <t>River Vale</t>
  </si>
  <si>
    <t>0254</t>
  </si>
  <si>
    <t>Rochelle Park</t>
  </si>
  <si>
    <t>0255</t>
  </si>
  <si>
    <t>Rockleigh</t>
  </si>
  <si>
    <t>0256</t>
  </si>
  <si>
    <t>Rutherford</t>
  </si>
  <si>
    <t>0257</t>
  </si>
  <si>
    <t>Saddle Brook</t>
  </si>
  <si>
    <t>0258</t>
  </si>
  <si>
    <t>Saddle River</t>
  </si>
  <si>
    <t>0259</t>
  </si>
  <si>
    <t>South Hackensack</t>
  </si>
  <si>
    <t>0260</t>
  </si>
  <si>
    <t>Teaneck</t>
  </si>
  <si>
    <t>0261</t>
  </si>
  <si>
    <t>Tenafly</t>
  </si>
  <si>
    <t>0262</t>
  </si>
  <si>
    <t>Teterboro</t>
  </si>
  <si>
    <t>0263</t>
  </si>
  <si>
    <t>Upper Saddle River</t>
  </si>
  <si>
    <t>0264</t>
  </si>
  <si>
    <t>Waldwick</t>
  </si>
  <si>
    <t>0265</t>
  </si>
  <si>
    <t>Wallington</t>
  </si>
  <si>
    <t>0266</t>
  </si>
  <si>
    <t>Washington</t>
  </si>
  <si>
    <t>0267</t>
  </si>
  <si>
    <t>Westwood</t>
  </si>
  <si>
    <t>0268</t>
  </si>
  <si>
    <t>Woodcliff Lake</t>
  </si>
  <si>
    <t>0269</t>
  </si>
  <si>
    <t>Wood-Ridge</t>
  </si>
  <si>
    <t>0270</t>
  </si>
  <si>
    <t>Wyckoff</t>
  </si>
  <si>
    <t>0300</t>
  </si>
  <si>
    <t>0301</t>
  </si>
  <si>
    <t>Bass River</t>
  </si>
  <si>
    <t>0302</t>
  </si>
  <si>
    <t>Beverly</t>
  </si>
  <si>
    <t>0303</t>
  </si>
  <si>
    <t>Bordentown</t>
  </si>
  <si>
    <t>0304</t>
  </si>
  <si>
    <t>0305</t>
  </si>
  <si>
    <t>0306</t>
  </si>
  <si>
    <t>0307</t>
  </si>
  <si>
    <t>Chesterfield</t>
  </si>
  <si>
    <t>0308</t>
  </si>
  <si>
    <t>0309</t>
  </si>
  <si>
    <t>Delanco</t>
  </si>
  <si>
    <t>0310</t>
  </si>
  <si>
    <t>Delran</t>
  </si>
  <si>
    <t>0311</t>
  </si>
  <si>
    <t>Eastampton</t>
  </si>
  <si>
    <t>0312</t>
  </si>
  <si>
    <t>Edgewater Park</t>
  </si>
  <si>
    <t>0313</t>
  </si>
  <si>
    <t>Evesham</t>
  </si>
  <si>
    <t>0314</t>
  </si>
  <si>
    <t>Fieldsboro</t>
  </si>
  <si>
    <t>0315</t>
  </si>
  <si>
    <t>Florence</t>
  </si>
  <si>
    <t>0316</t>
  </si>
  <si>
    <t>Hainesport</t>
  </si>
  <si>
    <t>0317</t>
  </si>
  <si>
    <t>Lumberton</t>
  </si>
  <si>
    <t>0318</t>
  </si>
  <si>
    <t>Mansfield</t>
  </si>
  <si>
    <t>0319</t>
  </si>
  <si>
    <t>Maple Shade</t>
  </si>
  <si>
    <t>0320</t>
  </si>
  <si>
    <t>Medford</t>
  </si>
  <si>
    <t>0321</t>
  </si>
  <si>
    <t>Medford Lakes</t>
  </si>
  <si>
    <t>0322</t>
  </si>
  <si>
    <t>Moorestown</t>
  </si>
  <si>
    <t>0323</t>
  </si>
  <si>
    <t>Mount Holly</t>
  </si>
  <si>
    <t>0324</t>
  </si>
  <si>
    <t>Mount Laurel</t>
  </si>
  <si>
    <t>0325</t>
  </si>
  <si>
    <t>New Hanover</t>
  </si>
  <si>
    <t>0326</t>
  </si>
  <si>
    <t>North Hanover</t>
  </si>
  <si>
    <t>0327</t>
  </si>
  <si>
    <t>Palmyra</t>
  </si>
  <si>
    <t>0328</t>
  </si>
  <si>
    <t>Pemberton</t>
  </si>
  <si>
    <t>0329</t>
  </si>
  <si>
    <t>0330</t>
  </si>
  <si>
    <t>Riverside</t>
  </si>
  <si>
    <t>0331</t>
  </si>
  <si>
    <t>Riverton</t>
  </si>
  <si>
    <t>0332</t>
  </si>
  <si>
    <t>Shamong</t>
  </si>
  <si>
    <t>0333</t>
  </si>
  <si>
    <t>Southampton</t>
  </si>
  <si>
    <t>0334</t>
  </si>
  <si>
    <t>Springfield</t>
  </si>
  <si>
    <t>0335</t>
  </si>
  <si>
    <t>Tabernacle</t>
  </si>
  <si>
    <t>0336</t>
  </si>
  <si>
    <t>0337</t>
  </si>
  <si>
    <t>Westampton</t>
  </si>
  <si>
    <t>0338</t>
  </si>
  <si>
    <t>Willingboro</t>
  </si>
  <si>
    <t>0339</t>
  </si>
  <si>
    <t>Woodland</t>
  </si>
  <si>
    <t>0340</t>
  </si>
  <si>
    <t>Wrightstown</t>
  </si>
  <si>
    <t>0400</t>
  </si>
  <si>
    <t>Camden</t>
  </si>
  <si>
    <t>0401</t>
  </si>
  <si>
    <t>Audubon</t>
  </si>
  <si>
    <t>0402</t>
  </si>
  <si>
    <t>Audubon Park</t>
  </si>
  <si>
    <t>0403</t>
  </si>
  <si>
    <t>Barrington</t>
  </si>
  <si>
    <t>0404</t>
  </si>
  <si>
    <t>Bellmawr</t>
  </si>
  <si>
    <t>0405</t>
  </si>
  <si>
    <t>Berlin</t>
  </si>
  <si>
    <t>0406</t>
  </si>
  <si>
    <t>0407</t>
  </si>
  <si>
    <t>Brooklawn</t>
  </si>
  <si>
    <t>0408</t>
  </si>
  <si>
    <t>0409</t>
  </si>
  <si>
    <t>Cherry Hill</t>
  </si>
  <si>
    <t>0410</t>
  </si>
  <si>
    <t>Chesilhurst</t>
  </si>
  <si>
    <t>0411</t>
  </si>
  <si>
    <t>Clementon</t>
  </si>
  <si>
    <t>0412</t>
  </si>
  <si>
    <t>Collingswood</t>
  </si>
  <si>
    <t>0413</t>
  </si>
  <si>
    <t>Gibbsboro</t>
  </si>
  <si>
    <t>0414</t>
  </si>
  <si>
    <t>Gloucester City</t>
  </si>
  <si>
    <t>0415</t>
  </si>
  <si>
    <t>Gloucester</t>
  </si>
  <si>
    <t>0416</t>
  </si>
  <si>
    <t>Haddon</t>
  </si>
  <si>
    <t>0417</t>
  </si>
  <si>
    <t>Haddonfield</t>
  </si>
  <si>
    <t>0418</t>
  </si>
  <si>
    <t>Haddon Heights</t>
  </si>
  <si>
    <t>0419</t>
  </si>
  <si>
    <t>Hi-Nella</t>
  </si>
  <si>
    <t>0420</t>
  </si>
  <si>
    <t>Laurel Springs</t>
  </si>
  <si>
    <t>0421</t>
  </si>
  <si>
    <t>Lawnside</t>
  </si>
  <si>
    <t>0422</t>
  </si>
  <si>
    <t>Lindenwold</t>
  </si>
  <si>
    <t>0423</t>
  </si>
  <si>
    <t>Magnolia</t>
  </si>
  <si>
    <t>0424</t>
  </si>
  <si>
    <t>Merchantville</t>
  </si>
  <si>
    <t>0425</t>
  </si>
  <si>
    <t>Mount Ephraim</t>
  </si>
  <si>
    <t>0426</t>
  </si>
  <si>
    <t>Oaklyn</t>
  </si>
  <si>
    <t>0427</t>
  </si>
  <si>
    <t>Pennsauken</t>
  </si>
  <si>
    <t>0428</t>
  </si>
  <si>
    <t>Pine Hill</t>
  </si>
  <si>
    <t>0429</t>
  </si>
  <si>
    <t>Pine Valley</t>
  </si>
  <si>
    <t>0430</t>
  </si>
  <si>
    <t>Runnemede</t>
  </si>
  <si>
    <t>0431</t>
  </si>
  <si>
    <t>Somerdale</t>
  </si>
  <si>
    <t>0432</t>
  </si>
  <si>
    <t>Stratford</t>
  </si>
  <si>
    <t>0433</t>
  </si>
  <si>
    <t>Tavistock</t>
  </si>
  <si>
    <t>0434</t>
  </si>
  <si>
    <t>Voorhees</t>
  </si>
  <si>
    <t>0435</t>
  </si>
  <si>
    <t>Waterford</t>
  </si>
  <si>
    <t>0436</t>
  </si>
  <si>
    <t>Winslow</t>
  </si>
  <si>
    <t>0437</t>
  </si>
  <si>
    <t>Woodlynne</t>
  </si>
  <si>
    <t>0500</t>
  </si>
  <si>
    <t>Cape May</t>
  </si>
  <si>
    <t>0501</t>
  </si>
  <si>
    <t>Avalon</t>
  </si>
  <si>
    <t>0502</t>
  </si>
  <si>
    <t>CAPE MAY</t>
  </si>
  <si>
    <t>0503</t>
  </si>
  <si>
    <t>Cape May Point</t>
  </si>
  <si>
    <t>0504</t>
  </si>
  <si>
    <t>Dennis</t>
  </si>
  <si>
    <t>0505</t>
  </si>
  <si>
    <t>Lower</t>
  </si>
  <si>
    <t>0506</t>
  </si>
  <si>
    <t>Middle</t>
  </si>
  <si>
    <t>0507</t>
  </si>
  <si>
    <t>North Wildwood</t>
  </si>
  <si>
    <t>0508</t>
  </si>
  <si>
    <t>Ocean City</t>
  </si>
  <si>
    <t>0509</t>
  </si>
  <si>
    <t>Sea Isle City</t>
  </si>
  <si>
    <t>0510</t>
  </si>
  <si>
    <t>Stone Harbor</t>
  </si>
  <si>
    <t>0511</t>
  </si>
  <si>
    <t>Upper</t>
  </si>
  <si>
    <t>0512</t>
  </si>
  <si>
    <t>West Cape May</t>
  </si>
  <si>
    <t>0513</t>
  </si>
  <si>
    <t>West Wildwood</t>
  </si>
  <si>
    <t>0514</t>
  </si>
  <si>
    <t>Wildwood</t>
  </si>
  <si>
    <t>0515</t>
  </si>
  <si>
    <t>Wildwood Crest</t>
  </si>
  <si>
    <t>0516</t>
  </si>
  <si>
    <t>Woodbine</t>
  </si>
  <si>
    <t>0600</t>
  </si>
  <si>
    <t>Cumberland</t>
  </si>
  <si>
    <t>0601</t>
  </si>
  <si>
    <t>Bridgeton</t>
  </si>
  <si>
    <t>0602</t>
  </si>
  <si>
    <t>Commercial</t>
  </si>
  <si>
    <t>0603</t>
  </si>
  <si>
    <t>Deerfield</t>
  </si>
  <si>
    <t>0604</t>
  </si>
  <si>
    <t>Downe</t>
  </si>
  <si>
    <t>0605</t>
  </si>
  <si>
    <t>Fairfield</t>
  </si>
  <si>
    <t>0606</t>
  </si>
  <si>
    <t>Greenwich</t>
  </si>
  <si>
    <t>0607</t>
  </si>
  <si>
    <t>Hopewell</t>
  </si>
  <si>
    <t>0608</t>
  </si>
  <si>
    <t>Lawrence</t>
  </si>
  <si>
    <t>0609</t>
  </si>
  <si>
    <t>Maurice River</t>
  </si>
  <si>
    <t>0610</t>
  </si>
  <si>
    <t>Millville</t>
  </si>
  <si>
    <t>0611</t>
  </si>
  <si>
    <t>Shiloh</t>
  </si>
  <si>
    <t>0612</t>
  </si>
  <si>
    <t>Stow Creek</t>
  </si>
  <si>
    <t>0613</t>
  </si>
  <si>
    <t>Upper Deerfield</t>
  </si>
  <si>
    <t>0614</t>
  </si>
  <si>
    <t>Vineland</t>
  </si>
  <si>
    <t>0700</t>
  </si>
  <si>
    <t>Essex</t>
  </si>
  <si>
    <t>0701</t>
  </si>
  <si>
    <t>Belleville Town</t>
  </si>
  <si>
    <t>0702</t>
  </si>
  <si>
    <t>Bloomfield Town</t>
  </si>
  <si>
    <t>0703</t>
  </si>
  <si>
    <t>Caldwell Borough</t>
  </si>
  <si>
    <t>0704</t>
  </si>
  <si>
    <t>Cedar Grove</t>
  </si>
  <si>
    <t>0705</t>
  </si>
  <si>
    <t>East Orange</t>
  </si>
  <si>
    <t>0706</t>
  </si>
  <si>
    <t>Essex Fells Borough</t>
  </si>
  <si>
    <t>0707</t>
  </si>
  <si>
    <t>0708</t>
  </si>
  <si>
    <t>Glen Ridge Borough</t>
  </si>
  <si>
    <t>0709</t>
  </si>
  <si>
    <t>Irvington Town</t>
  </si>
  <si>
    <t>0710</t>
  </si>
  <si>
    <t>Livingston</t>
  </si>
  <si>
    <t>0711</t>
  </si>
  <si>
    <t>Maplewood</t>
  </si>
  <si>
    <t>0712</t>
  </si>
  <si>
    <t>Millburn</t>
  </si>
  <si>
    <t>0713</t>
  </si>
  <si>
    <t>Montclair Township</t>
  </si>
  <si>
    <t>0714</t>
  </si>
  <si>
    <t>Newark</t>
  </si>
  <si>
    <t>0715</t>
  </si>
  <si>
    <t>North Caldwell</t>
  </si>
  <si>
    <t>0716</t>
  </si>
  <si>
    <t>Nutley Town</t>
  </si>
  <si>
    <t>0717</t>
  </si>
  <si>
    <t>Orange</t>
  </si>
  <si>
    <t>0718</t>
  </si>
  <si>
    <t>Roseland</t>
  </si>
  <si>
    <t>0719</t>
  </si>
  <si>
    <t>South Orange Township</t>
  </si>
  <si>
    <t>0720</t>
  </si>
  <si>
    <t>Verona Borough</t>
  </si>
  <si>
    <t>0721</t>
  </si>
  <si>
    <t>West Caldwell Borough</t>
  </si>
  <si>
    <t>0722</t>
  </si>
  <si>
    <t>West Orange Town</t>
  </si>
  <si>
    <t>0800</t>
  </si>
  <si>
    <t>0801</t>
  </si>
  <si>
    <t>Clayton</t>
  </si>
  <si>
    <t>0802</t>
  </si>
  <si>
    <t>Deptford</t>
  </si>
  <si>
    <t>0803</t>
  </si>
  <si>
    <t>East Greenwich</t>
  </si>
  <si>
    <t>0804</t>
  </si>
  <si>
    <t>Elk</t>
  </si>
  <si>
    <t>0805</t>
  </si>
  <si>
    <t>Franklin</t>
  </si>
  <si>
    <t>0806</t>
  </si>
  <si>
    <t>Glassboro</t>
  </si>
  <si>
    <t>0807</t>
  </si>
  <si>
    <t>0808</t>
  </si>
  <si>
    <t>Harrison</t>
  </si>
  <si>
    <t>0809</t>
  </si>
  <si>
    <t>Logan</t>
  </si>
  <si>
    <t>0810</t>
  </si>
  <si>
    <t>Mantua</t>
  </si>
  <si>
    <t>0811</t>
  </si>
  <si>
    <t>Monroe</t>
  </si>
  <si>
    <t>0812</t>
  </si>
  <si>
    <t>National Park</t>
  </si>
  <si>
    <t>0813</t>
  </si>
  <si>
    <t>Newfield</t>
  </si>
  <si>
    <t>0814</t>
  </si>
  <si>
    <t>Paulsboro</t>
  </si>
  <si>
    <t>0815</t>
  </si>
  <si>
    <t>Pitman</t>
  </si>
  <si>
    <t>0816</t>
  </si>
  <si>
    <t>South Harrison</t>
  </si>
  <si>
    <t>0817</t>
  </si>
  <si>
    <t>Swedesboro</t>
  </si>
  <si>
    <t>0818</t>
  </si>
  <si>
    <t>0819</t>
  </si>
  <si>
    <t>Wenonah</t>
  </si>
  <si>
    <t>0820</t>
  </si>
  <si>
    <t>West Deptford</t>
  </si>
  <si>
    <t>0821</t>
  </si>
  <si>
    <t>Westville</t>
  </si>
  <si>
    <t>0822</t>
  </si>
  <si>
    <t>Woodbury</t>
  </si>
  <si>
    <t>0823</t>
  </si>
  <si>
    <t>Woodbury Heights</t>
  </si>
  <si>
    <t>0824</t>
  </si>
  <si>
    <t>Woolwich</t>
  </si>
  <si>
    <t>0900</t>
  </si>
  <si>
    <t>Hudson</t>
  </si>
  <si>
    <t>0901</t>
  </si>
  <si>
    <t>Bayonne</t>
  </si>
  <si>
    <t>0902</t>
  </si>
  <si>
    <t>East Newark</t>
  </si>
  <si>
    <t>0903</t>
  </si>
  <si>
    <t>Guttenberg</t>
  </si>
  <si>
    <t>0904</t>
  </si>
  <si>
    <t>0905</t>
  </si>
  <si>
    <t>Hoboken</t>
  </si>
  <si>
    <t>0906</t>
  </si>
  <si>
    <t>Jersey City</t>
  </si>
  <si>
    <t>0907</t>
  </si>
  <si>
    <t>Kearny</t>
  </si>
  <si>
    <t>0908</t>
  </si>
  <si>
    <t>North Bergen</t>
  </si>
  <si>
    <t>0909</t>
  </si>
  <si>
    <t>Secaucus</t>
  </si>
  <si>
    <t>0910</t>
  </si>
  <si>
    <t>Union City</t>
  </si>
  <si>
    <t>0911</t>
  </si>
  <si>
    <t>Weehawken</t>
  </si>
  <si>
    <t>0912</t>
  </si>
  <si>
    <t>West New York</t>
  </si>
  <si>
    <t>1000</t>
  </si>
  <si>
    <t>Hunterdon</t>
  </si>
  <si>
    <t>1001</t>
  </si>
  <si>
    <t>Alexandria</t>
  </si>
  <si>
    <t>1002</t>
  </si>
  <si>
    <t>Bethlehem</t>
  </si>
  <si>
    <t>1003</t>
  </si>
  <si>
    <t>Bloomsbury</t>
  </si>
  <si>
    <t>1004</t>
  </si>
  <si>
    <t>Califon</t>
  </si>
  <si>
    <t>1005</t>
  </si>
  <si>
    <t>Clinton</t>
  </si>
  <si>
    <t>1006</t>
  </si>
  <si>
    <t>1007</t>
  </si>
  <si>
    <t>Delaware</t>
  </si>
  <si>
    <t>1008</t>
  </si>
  <si>
    <t>East Amwell</t>
  </si>
  <si>
    <t>1009</t>
  </si>
  <si>
    <t>Flemington</t>
  </si>
  <si>
    <t>1010</t>
  </si>
  <si>
    <t>1011</t>
  </si>
  <si>
    <t>Frenchtown</t>
  </si>
  <si>
    <t>1012</t>
  </si>
  <si>
    <t>Glen Gardner</t>
  </si>
  <si>
    <t>1013</t>
  </si>
  <si>
    <t>Hampton</t>
  </si>
  <si>
    <t>1014</t>
  </si>
  <si>
    <t>High Bridge</t>
  </si>
  <si>
    <t>1015</t>
  </si>
  <si>
    <t>Holland</t>
  </si>
  <si>
    <t>1016</t>
  </si>
  <si>
    <t>Kingwood</t>
  </si>
  <si>
    <t>1017</t>
  </si>
  <si>
    <t>Lambertville</t>
  </si>
  <si>
    <t>1018</t>
  </si>
  <si>
    <t>Lebanon</t>
  </si>
  <si>
    <t>1019</t>
  </si>
  <si>
    <t>1020</t>
  </si>
  <si>
    <t>Milford</t>
  </si>
  <si>
    <t>1021</t>
  </si>
  <si>
    <t>Raritan</t>
  </si>
  <si>
    <t>1022</t>
  </si>
  <si>
    <t>Readington</t>
  </si>
  <si>
    <t>1023</t>
  </si>
  <si>
    <t>Stockton</t>
  </si>
  <si>
    <t>1024</t>
  </si>
  <si>
    <t>Tewksbury</t>
  </si>
  <si>
    <t>1025</t>
  </si>
  <si>
    <t>Union</t>
  </si>
  <si>
    <t>1026</t>
  </si>
  <si>
    <t>West Amwell</t>
  </si>
  <si>
    <t>1100</t>
  </si>
  <si>
    <t>Mercer</t>
  </si>
  <si>
    <t>1101</t>
  </si>
  <si>
    <t>East Windsor</t>
  </si>
  <si>
    <t>1102</t>
  </si>
  <si>
    <t>Ewing</t>
  </si>
  <si>
    <t>1103</t>
  </si>
  <si>
    <t>1104</t>
  </si>
  <si>
    <t>Hightstown</t>
  </si>
  <si>
    <t>1105</t>
  </si>
  <si>
    <t>1106</t>
  </si>
  <si>
    <t>1107</t>
  </si>
  <si>
    <t>1108</t>
  </si>
  <si>
    <t>Pennington</t>
  </si>
  <si>
    <t>Princeton</t>
  </si>
  <si>
    <t>1111</t>
  </si>
  <si>
    <t>Trenton</t>
  </si>
  <si>
    <t>1112</t>
  </si>
  <si>
    <t>Robbinsville</t>
  </si>
  <si>
    <t>1113</t>
  </si>
  <si>
    <t>West Windsor</t>
  </si>
  <si>
    <t>1200</t>
  </si>
  <si>
    <t>Middlesex</t>
  </si>
  <si>
    <t>1201</t>
  </si>
  <si>
    <t>Carteret</t>
  </si>
  <si>
    <t>1202</t>
  </si>
  <si>
    <t>Cranbury</t>
  </si>
  <si>
    <t>1203</t>
  </si>
  <si>
    <t>Dunellen</t>
  </si>
  <si>
    <t>1204</t>
  </si>
  <si>
    <t>East Brunswick</t>
  </si>
  <si>
    <t>1205</t>
  </si>
  <si>
    <t>Edison</t>
  </si>
  <si>
    <t>1206</t>
  </si>
  <si>
    <t>Helmetta</t>
  </si>
  <si>
    <t>1207</t>
  </si>
  <si>
    <t>Highland Park</t>
  </si>
  <si>
    <t>1208</t>
  </si>
  <si>
    <t>Jamesburg</t>
  </si>
  <si>
    <t>1209</t>
  </si>
  <si>
    <t>Old Bridge</t>
  </si>
  <si>
    <t>1210</t>
  </si>
  <si>
    <t>Metuchen</t>
  </si>
  <si>
    <t>1211</t>
  </si>
  <si>
    <t>1212</t>
  </si>
  <si>
    <t>Milltown</t>
  </si>
  <si>
    <t>1213</t>
  </si>
  <si>
    <t>1214</t>
  </si>
  <si>
    <t>New Brunswick</t>
  </si>
  <si>
    <t>1215</t>
  </si>
  <si>
    <t>North Brunswick</t>
  </si>
  <si>
    <t>1216</t>
  </si>
  <si>
    <t>Perth Amboy</t>
  </si>
  <si>
    <t>1217</t>
  </si>
  <si>
    <t>Piscataway</t>
  </si>
  <si>
    <t>1218</t>
  </si>
  <si>
    <t>Plainsboro</t>
  </si>
  <si>
    <t>1219</t>
  </si>
  <si>
    <t>Sayreville</t>
  </si>
  <si>
    <t>1220</t>
  </si>
  <si>
    <t>South Amboy</t>
  </si>
  <si>
    <t>1221</t>
  </si>
  <si>
    <t>South Brunswick</t>
  </si>
  <si>
    <t>1222</t>
  </si>
  <si>
    <t>South Plainfield</t>
  </si>
  <si>
    <t>1223</t>
  </si>
  <si>
    <t>South River</t>
  </si>
  <si>
    <t>1224</t>
  </si>
  <si>
    <t>Spotswood</t>
  </si>
  <si>
    <t>1225</t>
  </si>
  <si>
    <t>Woodbridge</t>
  </si>
  <si>
    <t>1300</t>
  </si>
  <si>
    <t>Monmouth</t>
  </si>
  <si>
    <t>1301</t>
  </si>
  <si>
    <t>Allenhurst</t>
  </si>
  <si>
    <t>1302</t>
  </si>
  <si>
    <t>Allentown</t>
  </si>
  <si>
    <t>1303</t>
  </si>
  <si>
    <t>Asbury Park</t>
  </si>
  <si>
    <t>1304</t>
  </si>
  <si>
    <t>Atlantic Highlands</t>
  </si>
  <si>
    <t>1305</t>
  </si>
  <si>
    <t>Avon-By-The-Sea</t>
  </si>
  <si>
    <t>1306</t>
  </si>
  <si>
    <t>Belmar</t>
  </si>
  <si>
    <t>1307</t>
  </si>
  <si>
    <t>Bradley Beach</t>
  </si>
  <si>
    <t>1308</t>
  </si>
  <si>
    <t>Brielle</t>
  </si>
  <si>
    <t>1309</t>
  </si>
  <si>
    <t>Colts Neck</t>
  </si>
  <si>
    <t>1310</t>
  </si>
  <si>
    <t>Deal</t>
  </si>
  <si>
    <t>1311</t>
  </si>
  <si>
    <t>Eatontown</t>
  </si>
  <si>
    <t>1312</t>
  </si>
  <si>
    <t>Englishtown</t>
  </si>
  <si>
    <t>1313</t>
  </si>
  <si>
    <t>Fair Haven</t>
  </si>
  <si>
    <t>1314</t>
  </si>
  <si>
    <t>Farmingdale</t>
  </si>
  <si>
    <t>1315</t>
  </si>
  <si>
    <t>Freehold</t>
  </si>
  <si>
    <t>1316</t>
  </si>
  <si>
    <t>1317</t>
  </si>
  <si>
    <t>Highlands</t>
  </si>
  <si>
    <t>1318</t>
  </si>
  <si>
    <t>Holmdel</t>
  </si>
  <si>
    <t>1319</t>
  </si>
  <si>
    <t>Howell</t>
  </si>
  <si>
    <t>1320</t>
  </si>
  <si>
    <t>Interlaken</t>
  </si>
  <si>
    <t>1321</t>
  </si>
  <si>
    <t>Keansburg</t>
  </si>
  <si>
    <t>1322</t>
  </si>
  <si>
    <t>Keyport</t>
  </si>
  <si>
    <t>1323</t>
  </si>
  <si>
    <t>Little Silver</t>
  </si>
  <si>
    <t>1324</t>
  </si>
  <si>
    <t>Loch Arbour</t>
  </si>
  <si>
    <t>1325</t>
  </si>
  <si>
    <t>Long Branch</t>
  </si>
  <si>
    <t>1326</t>
  </si>
  <si>
    <t>Manalapan</t>
  </si>
  <si>
    <t>1327</t>
  </si>
  <si>
    <t>Manasquan</t>
  </si>
  <si>
    <t>1328</t>
  </si>
  <si>
    <t>Marlboro</t>
  </si>
  <si>
    <t>1329</t>
  </si>
  <si>
    <t>Matawan</t>
  </si>
  <si>
    <t>1330</t>
  </si>
  <si>
    <t>Aberdeen</t>
  </si>
  <si>
    <t>1331</t>
  </si>
  <si>
    <t>Middletown</t>
  </si>
  <si>
    <t>1332</t>
  </si>
  <si>
    <t>Millstone</t>
  </si>
  <si>
    <t>1333</t>
  </si>
  <si>
    <t>Monmouth Beach</t>
  </si>
  <si>
    <t>1334</t>
  </si>
  <si>
    <t>Neptune</t>
  </si>
  <si>
    <t>1335</t>
  </si>
  <si>
    <t>Neptune City</t>
  </si>
  <si>
    <t>1336</t>
  </si>
  <si>
    <t>Tinton Falls</t>
  </si>
  <si>
    <t>1337</t>
  </si>
  <si>
    <t>Ocean</t>
  </si>
  <si>
    <t>1338</t>
  </si>
  <si>
    <t>Oceanport</t>
  </si>
  <si>
    <t>1339</t>
  </si>
  <si>
    <t>Hazlet</t>
  </si>
  <si>
    <t>1340</t>
  </si>
  <si>
    <t>Red Bank</t>
  </si>
  <si>
    <t>1341</t>
  </si>
  <si>
    <t>Roosevelt</t>
  </si>
  <si>
    <t>1342</t>
  </si>
  <si>
    <t>Rumson</t>
  </si>
  <si>
    <t>1343</t>
  </si>
  <si>
    <t>Sea Bright</t>
  </si>
  <si>
    <t>1344</t>
  </si>
  <si>
    <t>Sea Girt</t>
  </si>
  <si>
    <t>1345</t>
  </si>
  <si>
    <t>Shrewsbury</t>
  </si>
  <si>
    <t>1346</t>
  </si>
  <si>
    <t>1347</t>
  </si>
  <si>
    <t>Lake Como (South Belmar)</t>
  </si>
  <si>
    <t>1348</t>
  </si>
  <si>
    <t>Spring Lake</t>
  </si>
  <si>
    <t>1349</t>
  </si>
  <si>
    <t>Spring Lake Heights</t>
  </si>
  <si>
    <t>1350</t>
  </si>
  <si>
    <t>Union Beach</t>
  </si>
  <si>
    <t>1351</t>
  </si>
  <si>
    <t>Upper Freehold</t>
  </si>
  <si>
    <t>1352</t>
  </si>
  <si>
    <t>Wall</t>
  </si>
  <si>
    <t>1353</t>
  </si>
  <si>
    <t>West Long Branch</t>
  </si>
  <si>
    <t>1400</t>
  </si>
  <si>
    <t>Morris</t>
  </si>
  <si>
    <t>1401</t>
  </si>
  <si>
    <t>Boonton</t>
  </si>
  <si>
    <t>1402</t>
  </si>
  <si>
    <t>1403</t>
  </si>
  <si>
    <t>Butler</t>
  </si>
  <si>
    <t>1404</t>
  </si>
  <si>
    <t>Chatham</t>
  </si>
  <si>
    <t>1405</t>
  </si>
  <si>
    <t>1406</t>
  </si>
  <si>
    <t>Chester</t>
  </si>
  <si>
    <t>1407</t>
  </si>
  <si>
    <t>1408</t>
  </si>
  <si>
    <t>Denville</t>
  </si>
  <si>
    <t>1409</t>
  </si>
  <si>
    <t>Dover</t>
  </si>
  <si>
    <t>1410</t>
  </si>
  <si>
    <t>East Hanover</t>
  </si>
  <si>
    <t>1411</t>
  </si>
  <si>
    <t>Florham Park</t>
  </si>
  <si>
    <t>1412</t>
  </si>
  <si>
    <t>Hanover</t>
  </si>
  <si>
    <t>1413</t>
  </si>
  <si>
    <t>Harding Twp.</t>
  </si>
  <si>
    <t>1414</t>
  </si>
  <si>
    <t>Jefferson</t>
  </si>
  <si>
    <t>1415</t>
  </si>
  <si>
    <t>Kinnelon</t>
  </si>
  <si>
    <t>1416</t>
  </si>
  <si>
    <t>Lincoln Park</t>
  </si>
  <si>
    <t>1417</t>
  </si>
  <si>
    <t>Madison</t>
  </si>
  <si>
    <t>1418</t>
  </si>
  <si>
    <t>Mendham</t>
  </si>
  <si>
    <t>1419</t>
  </si>
  <si>
    <t>1420</t>
  </si>
  <si>
    <t>Mine Hill</t>
  </si>
  <si>
    <t>1421</t>
  </si>
  <si>
    <t>Montville</t>
  </si>
  <si>
    <t>1422</t>
  </si>
  <si>
    <t>1423</t>
  </si>
  <si>
    <t>Morris Plains</t>
  </si>
  <si>
    <t>1424</t>
  </si>
  <si>
    <t>Morristown</t>
  </si>
  <si>
    <t>1425</t>
  </si>
  <si>
    <t>Mountain Lakes</t>
  </si>
  <si>
    <t>1426</t>
  </si>
  <si>
    <t>Mount Arlington</t>
  </si>
  <si>
    <t>1427</t>
  </si>
  <si>
    <t>Mount Olive</t>
  </si>
  <si>
    <t>1428</t>
  </si>
  <si>
    <t>Netcong</t>
  </si>
  <si>
    <t>1429</t>
  </si>
  <si>
    <t>Parsippany-Troy Hills</t>
  </si>
  <si>
    <t>1430</t>
  </si>
  <si>
    <t>Long Hill</t>
  </si>
  <si>
    <t>1431</t>
  </si>
  <si>
    <t>Pequannock</t>
  </si>
  <si>
    <t>1432</t>
  </si>
  <si>
    <t>Randolph</t>
  </si>
  <si>
    <t>1433</t>
  </si>
  <si>
    <t>Riverdale</t>
  </si>
  <si>
    <t>1434</t>
  </si>
  <si>
    <t>Rockaway</t>
  </si>
  <si>
    <t>1435</t>
  </si>
  <si>
    <t>1436</t>
  </si>
  <si>
    <t>Roxbury</t>
  </si>
  <si>
    <t>1437</t>
  </si>
  <si>
    <t>Victory Gardens</t>
  </si>
  <si>
    <t>1438</t>
  </si>
  <si>
    <t>1439</t>
  </si>
  <si>
    <t>Wharton</t>
  </si>
  <si>
    <t>1500</t>
  </si>
  <si>
    <t>1501</t>
  </si>
  <si>
    <t>Barnegat Light</t>
  </si>
  <si>
    <t>1502</t>
  </si>
  <si>
    <t>Bay Head</t>
  </si>
  <si>
    <t>1503</t>
  </si>
  <si>
    <t>Beach Haven</t>
  </si>
  <si>
    <t>1504</t>
  </si>
  <si>
    <t>Beachwood</t>
  </si>
  <si>
    <t>1505</t>
  </si>
  <si>
    <t>Berkeley</t>
  </si>
  <si>
    <t>1506</t>
  </si>
  <si>
    <t>Brick</t>
  </si>
  <si>
    <t>1507</t>
  </si>
  <si>
    <t>Toms River</t>
  </si>
  <si>
    <t>1508</t>
  </si>
  <si>
    <t>Eagleswood</t>
  </si>
  <si>
    <t>1509</t>
  </si>
  <si>
    <t>Harvey Cedars</t>
  </si>
  <si>
    <t>1510</t>
  </si>
  <si>
    <t>Island Heights</t>
  </si>
  <si>
    <t>1511</t>
  </si>
  <si>
    <t>Jackson</t>
  </si>
  <si>
    <t>1512</t>
  </si>
  <si>
    <t>Lacey</t>
  </si>
  <si>
    <t>1513</t>
  </si>
  <si>
    <t>Lakehurst</t>
  </si>
  <si>
    <t>1514</t>
  </si>
  <si>
    <t>Lakewood</t>
  </si>
  <si>
    <t>1515</t>
  </si>
  <si>
    <t>Lavallette</t>
  </si>
  <si>
    <t>1516</t>
  </si>
  <si>
    <t>Little Egg Harbor</t>
  </si>
  <si>
    <t>1517</t>
  </si>
  <si>
    <t>Long Beach</t>
  </si>
  <si>
    <t>1518</t>
  </si>
  <si>
    <t>Manchester</t>
  </si>
  <si>
    <t>1519</t>
  </si>
  <si>
    <t>Mantoloking</t>
  </si>
  <si>
    <t>1520</t>
  </si>
  <si>
    <t>1521</t>
  </si>
  <si>
    <t>Ocean Gate</t>
  </si>
  <si>
    <t>1522</t>
  </si>
  <si>
    <t>Pine Beach</t>
  </si>
  <si>
    <t>1523</t>
  </si>
  <si>
    <t>Plumsted</t>
  </si>
  <si>
    <t>1524</t>
  </si>
  <si>
    <t>Point Pleasant</t>
  </si>
  <si>
    <t>1525</t>
  </si>
  <si>
    <t>Point Pleasant Beach</t>
  </si>
  <si>
    <t>1526</t>
  </si>
  <si>
    <t>Seaside Heights</t>
  </si>
  <si>
    <t>1527</t>
  </si>
  <si>
    <t>Seaside Park</t>
  </si>
  <si>
    <t>1528</t>
  </si>
  <si>
    <t>Ship Bottom</t>
  </si>
  <si>
    <t>1529</t>
  </si>
  <si>
    <t>South Toms River</t>
  </si>
  <si>
    <t>1530</t>
  </si>
  <si>
    <t>Stafford</t>
  </si>
  <si>
    <t>1531</t>
  </si>
  <si>
    <t>Surf City</t>
  </si>
  <si>
    <t>1532</t>
  </si>
  <si>
    <t>Tuckerton</t>
  </si>
  <si>
    <t>1533</t>
  </si>
  <si>
    <t>Barnegat</t>
  </si>
  <si>
    <t>1600</t>
  </si>
  <si>
    <t>Passaic</t>
  </si>
  <si>
    <t>1601</t>
  </si>
  <si>
    <t>Bloomingdale</t>
  </si>
  <si>
    <t>1602</t>
  </si>
  <si>
    <t>Clifton</t>
  </si>
  <si>
    <t>1603</t>
  </si>
  <si>
    <t>Haledon</t>
  </si>
  <si>
    <t>1604</t>
  </si>
  <si>
    <t>Hawthorne</t>
  </si>
  <si>
    <t>1605</t>
  </si>
  <si>
    <t>Little Falls</t>
  </si>
  <si>
    <t>1606</t>
  </si>
  <si>
    <t>North Haledon</t>
  </si>
  <si>
    <t>1607</t>
  </si>
  <si>
    <t>1608</t>
  </si>
  <si>
    <t>Paterson</t>
  </si>
  <si>
    <t>1609</t>
  </si>
  <si>
    <t>Pompton Lakes</t>
  </si>
  <si>
    <t>1610</t>
  </si>
  <si>
    <t>Prospect Park</t>
  </si>
  <si>
    <t>1611</t>
  </si>
  <si>
    <t>Ringwood</t>
  </si>
  <si>
    <t>1612</t>
  </si>
  <si>
    <t>Totowa</t>
  </si>
  <si>
    <t>1613</t>
  </si>
  <si>
    <t>Wanaque</t>
  </si>
  <si>
    <t>1614</t>
  </si>
  <si>
    <t>Wayne</t>
  </si>
  <si>
    <t>1615</t>
  </si>
  <si>
    <t>West Milford</t>
  </si>
  <si>
    <t>1616</t>
  </si>
  <si>
    <t>Woodland Park</t>
  </si>
  <si>
    <t>1700</t>
  </si>
  <si>
    <t>Salem</t>
  </si>
  <si>
    <t>1701</t>
  </si>
  <si>
    <t>Alloway</t>
  </si>
  <si>
    <t>1702</t>
  </si>
  <si>
    <t>Elmer</t>
  </si>
  <si>
    <t>1703</t>
  </si>
  <si>
    <t>Elsinboro</t>
  </si>
  <si>
    <t>1704</t>
  </si>
  <si>
    <t>Lower Alloways Creek</t>
  </si>
  <si>
    <t>1705</t>
  </si>
  <si>
    <t>Mannington</t>
  </si>
  <si>
    <t>1706</t>
  </si>
  <si>
    <t>Oldmans</t>
  </si>
  <si>
    <t>1707</t>
  </si>
  <si>
    <t>Penns Grove</t>
  </si>
  <si>
    <t>1708</t>
  </si>
  <si>
    <t>Pennsville</t>
  </si>
  <si>
    <t>1709</t>
  </si>
  <si>
    <t>Pilesgrove</t>
  </si>
  <si>
    <t>1710</t>
  </si>
  <si>
    <t>Pittsgrove</t>
  </si>
  <si>
    <t>1711</t>
  </si>
  <si>
    <t>Quinton</t>
  </si>
  <si>
    <t>1712</t>
  </si>
  <si>
    <t>1713</t>
  </si>
  <si>
    <t>Carneys Point</t>
  </si>
  <si>
    <t>1714</t>
  </si>
  <si>
    <t>Upper Pittsgrove</t>
  </si>
  <si>
    <t>1715</t>
  </si>
  <si>
    <t>Woodstown</t>
  </si>
  <si>
    <t>1800</t>
  </si>
  <si>
    <t>Somerset</t>
  </si>
  <si>
    <t>1801</t>
  </si>
  <si>
    <t>Bedminster</t>
  </si>
  <si>
    <t>1802</t>
  </si>
  <si>
    <t>Bernards</t>
  </si>
  <si>
    <t>1803</t>
  </si>
  <si>
    <t>Bernardsville</t>
  </si>
  <si>
    <t>1804</t>
  </si>
  <si>
    <t>Bound Brook</t>
  </si>
  <si>
    <t>1805</t>
  </si>
  <si>
    <t>Branchburg</t>
  </si>
  <si>
    <t>1806</t>
  </si>
  <si>
    <t>Bridgewater</t>
  </si>
  <si>
    <t>1807</t>
  </si>
  <si>
    <t>Far Hills</t>
  </si>
  <si>
    <t>1808</t>
  </si>
  <si>
    <t>1809</t>
  </si>
  <si>
    <t>Green Brook</t>
  </si>
  <si>
    <t>1810</t>
  </si>
  <si>
    <t>Hillsborough</t>
  </si>
  <si>
    <t>1811</t>
  </si>
  <si>
    <t>Manville</t>
  </si>
  <si>
    <t>1812</t>
  </si>
  <si>
    <t>1813</t>
  </si>
  <si>
    <t>Montgomery</t>
  </si>
  <si>
    <t>1814</t>
  </si>
  <si>
    <t>North Plainfield</t>
  </si>
  <si>
    <t>1815</t>
  </si>
  <si>
    <t>Peapack Gladstone</t>
  </si>
  <si>
    <t>1816</t>
  </si>
  <si>
    <t>1817</t>
  </si>
  <si>
    <t>Rocky Hill</t>
  </si>
  <si>
    <t>1818</t>
  </si>
  <si>
    <t>Somerville</t>
  </si>
  <si>
    <t>1819</t>
  </si>
  <si>
    <t>South Bound Brook</t>
  </si>
  <si>
    <t>1820</t>
  </si>
  <si>
    <t>Warren</t>
  </si>
  <si>
    <t>1821</t>
  </si>
  <si>
    <t>Watchung</t>
  </si>
  <si>
    <t>1900</t>
  </si>
  <si>
    <t>Sussex</t>
  </si>
  <si>
    <t>1901</t>
  </si>
  <si>
    <t>Andover</t>
  </si>
  <si>
    <t>1902</t>
  </si>
  <si>
    <t>1903</t>
  </si>
  <si>
    <t>Branchville</t>
  </si>
  <si>
    <t>1904</t>
  </si>
  <si>
    <t>Byram</t>
  </si>
  <si>
    <t>1905</t>
  </si>
  <si>
    <t>Frankford</t>
  </si>
  <si>
    <t>1906</t>
  </si>
  <si>
    <t>1907</t>
  </si>
  <si>
    <t>Fredon</t>
  </si>
  <si>
    <t>1908</t>
  </si>
  <si>
    <t>Green</t>
  </si>
  <si>
    <t>1909</t>
  </si>
  <si>
    <t>Hamburg</t>
  </si>
  <si>
    <t>1910</t>
  </si>
  <si>
    <t>1911</t>
  </si>
  <si>
    <t>Hardyston</t>
  </si>
  <si>
    <t>1912</t>
  </si>
  <si>
    <t>Hopatcong</t>
  </si>
  <si>
    <t>1913</t>
  </si>
  <si>
    <t>Lafayette</t>
  </si>
  <si>
    <t>1914</t>
  </si>
  <si>
    <t>Montague</t>
  </si>
  <si>
    <t>1915</t>
  </si>
  <si>
    <t>Newton</t>
  </si>
  <si>
    <t>1916</t>
  </si>
  <si>
    <t>Ogdensburg</t>
  </si>
  <si>
    <t>1917</t>
  </si>
  <si>
    <t>Sandyston</t>
  </si>
  <si>
    <t>1918</t>
  </si>
  <si>
    <t>Sparta</t>
  </si>
  <si>
    <t>1919</t>
  </si>
  <si>
    <t>Stanhope</t>
  </si>
  <si>
    <t>1920</t>
  </si>
  <si>
    <t>Stillwater</t>
  </si>
  <si>
    <t>1921</t>
  </si>
  <si>
    <t>1922</t>
  </si>
  <si>
    <t>Vernon</t>
  </si>
  <si>
    <t>1923</t>
  </si>
  <si>
    <t>Walpack</t>
  </si>
  <si>
    <t>1924</t>
  </si>
  <si>
    <t>Wantage</t>
  </si>
  <si>
    <t>2000</t>
  </si>
  <si>
    <t>2001</t>
  </si>
  <si>
    <t>Berkeley Heights</t>
  </si>
  <si>
    <t>2002</t>
  </si>
  <si>
    <t>Clark</t>
  </si>
  <si>
    <t>2003</t>
  </si>
  <si>
    <t>Cranford</t>
  </si>
  <si>
    <t>2004</t>
  </si>
  <si>
    <t>Elizabeth</t>
  </si>
  <si>
    <t>2005</t>
  </si>
  <si>
    <t>Fanwood</t>
  </si>
  <si>
    <t>2006</t>
  </si>
  <si>
    <t>Garwood</t>
  </si>
  <si>
    <t>2007</t>
  </si>
  <si>
    <t>Hillside</t>
  </si>
  <si>
    <t>2008</t>
  </si>
  <si>
    <t>Kenilworth</t>
  </si>
  <si>
    <t>2009</t>
  </si>
  <si>
    <t>Linden</t>
  </si>
  <si>
    <t>2010</t>
  </si>
  <si>
    <t>Mountainside</t>
  </si>
  <si>
    <t>2011</t>
  </si>
  <si>
    <t>New Providence</t>
  </si>
  <si>
    <t>2012</t>
  </si>
  <si>
    <t>Plainfield</t>
  </si>
  <si>
    <t>2013</t>
  </si>
  <si>
    <t>Rahway</t>
  </si>
  <si>
    <t>2014</t>
  </si>
  <si>
    <t>Roselle</t>
  </si>
  <si>
    <t>2015</t>
  </si>
  <si>
    <t>Roselle Park</t>
  </si>
  <si>
    <t>2016</t>
  </si>
  <si>
    <t>Scotch Plains</t>
  </si>
  <si>
    <t>2017</t>
  </si>
  <si>
    <t>2018</t>
  </si>
  <si>
    <t>Summit</t>
  </si>
  <si>
    <t>2019</t>
  </si>
  <si>
    <t>2020</t>
  </si>
  <si>
    <t>Westfield</t>
  </si>
  <si>
    <t>2021</t>
  </si>
  <si>
    <t>Winfield</t>
  </si>
  <si>
    <t>2100</t>
  </si>
  <si>
    <t>2101</t>
  </si>
  <si>
    <t>Allamuchy</t>
  </si>
  <si>
    <t>2102</t>
  </si>
  <si>
    <t>Alpha</t>
  </si>
  <si>
    <t>2103</t>
  </si>
  <si>
    <t>Belvidere</t>
  </si>
  <si>
    <t>2104</t>
  </si>
  <si>
    <t>Blairstown</t>
  </si>
  <si>
    <t>2105</t>
  </si>
  <si>
    <t>2106</t>
  </si>
  <si>
    <t>Frelinghuysen</t>
  </si>
  <si>
    <t>2107</t>
  </si>
  <si>
    <t>2108</t>
  </si>
  <si>
    <t>Hackettstown</t>
  </si>
  <si>
    <t>2109</t>
  </si>
  <si>
    <t>Hardwick</t>
  </si>
  <si>
    <t>2110</t>
  </si>
  <si>
    <t>Harmony</t>
  </si>
  <si>
    <t>2111</t>
  </si>
  <si>
    <t>Hope</t>
  </si>
  <si>
    <t>2112</t>
  </si>
  <si>
    <t>Independence</t>
  </si>
  <si>
    <t>2113</t>
  </si>
  <si>
    <t>Knowlton</t>
  </si>
  <si>
    <t>2114</t>
  </si>
  <si>
    <t>Liberty</t>
  </si>
  <si>
    <t>2115</t>
  </si>
  <si>
    <t>Lopatcong</t>
  </si>
  <si>
    <t>2116</t>
  </si>
  <si>
    <t>2117</t>
  </si>
  <si>
    <t>Oxford</t>
  </si>
  <si>
    <t>2119</t>
  </si>
  <si>
    <t>Phillipsburg</t>
  </si>
  <si>
    <t>2120</t>
  </si>
  <si>
    <t>Pohatcong</t>
  </si>
  <si>
    <t>2121</t>
  </si>
  <si>
    <t>2122</t>
  </si>
  <si>
    <t>2123</t>
  </si>
  <si>
    <t>White</t>
  </si>
  <si>
    <t>0100 Atlantic County - County of Atlantic</t>
  </si>
  <si>
    <t>0101 Absecon City - County of Atlantic</t>
  </si>
  <si>
    <t>0102 Atlantic City City - County of Atlantic</t>
  </si>
  <si>
    <t>0103 Brigantine City - County of Atlantic</t>
  </si>
  <si>
    <t>0104 Buena Borough - County of Atlantic</t>
  </si>
  <si>
    <t>0105 Buena Vista Township - County of Atlantic</t>
  </si>
  <si>
    <t>0106 Corbin City City - County of Atlantic</t>
  </si>
  <si>
    <t>0107 Egg Harbor City - County of Atlantic</t>
  </si>
  <si>
    <t>0108 Egg Harbor Township - County of Atlantic</t>
  </si>
  <si>
    <t>0109 Estell Manor City - County of Atlantic</t>
  </si>
  <si>
    <t>0110 Folsom Borough - County of Atlantic</t>
  </si>
  <si>
    <t>0111 Galloway Township - County of Atlantic</t>
  </si>
  <si>
    <t>0112 Hamilton Township - County of Atlantic</t>
  </si>
  <si>
    <t>0113 Hammonton Town - County of Atlantic</t>
  </si>
  <si>
    <t>0114 Linwood City - County of Atlantic</t>
  </si>
  <si>
    <t>0115 Longport Borough - County of Atlantic</t>
  </si>
  <si>
    <t>0116 Margate City - County of Atlantic</t>
  </si>
  <si>
    <t>0117 Mullica Township - County of Atlantic</t>
  </si>
  <si>
    <t>0118 Northfield City - County of Atlantic</t>
  </si>
  <si>
    <t>0119 Pleasantville City - County of Atlantic</t>
  </si>
  <si>
    <t>0120 Port Republic City - County of Atlantic</t>
  </si>
  <si>
    <t>0121 Somers Point City - County of Atlantic</t>
  </si>
  <si>
    <t>0122 Ventnor City City - County of Atlantic</t>
  </si>
  <si>
    <t>0123 Weymouth Township - County of Atlantic</t>
  </si>
  <si>
    <t>0200 Bergen County - County of Bergen</t>
  </si>
  <si>
    <t>0201 Allendale Borough - County of Bergen</t>
  </si>
  <si>
    <t>0202 Alpine Borough - County of Bergen</t>
  </si>
  <si>
    <t>0203 Bergenfield Borough - County of Bergen</t>
  </si>
  <si>
    <t>0204 Bogota Borough - County of Bergen</t>
  </si>
  <si>
    <t>0205 Carlstadt Borough - County of Bergen</t>
  </si>
  <si>
    <t>0206 Cliffside Park Borough - County of Bergen</t>
  </si>
  <si>
    <t>0207 Closter Borough - County of Bergen</t>
  </si>
  <si>
    <t>0208 Cresskill Borough - County of Bergen</t>
  </si>
  <si>
    <t>0209 Demarest Borough - County of Bergen</t>
  </si>
  <si>
    <t>0210 Dumont Borough - County of Bergen</t>
  </si>
  <si>
    <t>0211 Elmwood Park Borough - County of Bergen</t>
  </si>
  <si>
    <t>0212 East Rutherford Borough - County of Bergen</t>
  </si>
  <si>
    <t>0213 Edgewater Borough - County of Bergen</t>
  </si>
  <si>
    <t>0214 Emerson Borough - County of Bergen</t>
  </si>
  <si>
    <t>0215 Englewood City - County of Bergen</t>
  </si>
  <si>
    <t>0216 Englewood Cliffs Borough - County of Bergen</t>
  </si>
  <si>
    <t>0217 Fair Lawn Borough - County of Bergen</t>
  </si>
  <si>
    <t>0218 Fairview Borough - County of Bergen</t>
  </si>
  <si>
    <t>0219 Fort Lee Borough - County of Bergen</t>
  </si>
  <si>
    <t>0220 Franklin Lakes Borough - County of Bergen</t>
  </si>
  <si>
    <t>0221 Garfield City - County of Bergen</t>
  </si>
  <si>
    <t>0222 Glen Rock Borough - County of Bergen</t>
  </si>
  <si>
    <t>0223 Hackensack City - County of Bergen</t>
  </si>
  <si>
    <t>0224 Harrington Park Borough - County of Bergen</t>
  </si>
  <si>
    <t>0225 Hasbrouck Heights Borough - County of Bergen</t>
  </si>
  <si>
    <t>0226 Haworth Borough - County of Bergen</t>
  </si>
  <si>
    <t>0227 Hillsdale Borough - County of Bergen</t>
  </si>
  <si>
    <t>0228 Ho-Ho-Kus Borough - County of Bergen</t>
  </si>
  <si>
    <t>0229 Leonia Borough - County of Bergen</t>
  </si>
  <si>
    <t>0230 Little Ferry Borough - County of Bergen</t>
  </si>
  <si>
    <t>0231 Lodi Borough - County of Bergen</t>
  </si>
  <si>
    <t>0232 Lyndhurst Township - County of Bergen</t>
  </si>
  <si>
    <t>0233 Mahwah Township - County of Bergen</t>
  </si>
  <si>
    <t>0234 Maywood Borough - County of Bergen</t>
  </si>
  <si>
    <t>0235 Midland Park Borough - County of Bergen</t>
  </si>
  <si>
    <t>0236 Montvale Borough - County of Bergen</t>
  </si>
  <si>
    <t>0237 Moonachie Borough - County of Bergen</t>
  </si>
  <si>
    <t>0238 New Milford Borough - County of Bergen</t>
  </si>
  <si>
    <t>0239 North Arlington Borough - County of Bergen</t>
  </si>
  <si>
    <t>0240 Northvale Borough - County of Bergen</t>
  </si>
  <si>
    <t>0241 Norwood Borough - County of Bergen</t>
  </si>
  <si>
    <t>0242 Oakland Borough - County of Bergen</t>
  </si>
  <si>
    <t>0243 Old Tappan Borough - County of Bergen</t>
  </si>
  <si>
    <t>0244 Oradell Borough - County of Bergen</t>
  </si>
  <si>
    <t>0245 Palisades Park Borough - County of Bergen</t>
  </si>
  <si>
    <t>0246 Paramus Borough - County of Bergen</t>
  </si>
  <si>
    <t>0247 Park Ridge Borough - County of Bergen</t>
  </si>
  <si>
    <t>0248 Ramsey Borough - County of Bergen</t>
  </si>
  <si>
    <t>0249 Ridgefield Borough - County of Bergen</t>
  </si>
  <si>
    <t>0250 Ridgefield Park Village - County of Bergen</t>
  </si>
  <si>
    <t>0251 Ridgewood Village - County of Bergen</t>
  </si>
  <si>
    <t>0252 River Edge Borough - County of Bergen</t>
  </si>
  <si>
    <t>0253 River Vale Township - County of Bergen</t>
  </si>
  <si>
    <t>0254 Rochelle Park Township - County of Bergen</t>
  </si>
  <si>
    <t>0255 Rockleigh Borough - County of Bergen</t>
  </si>
  <si>
    <t>0256 Rutherford Borough - County of Bergen</t>
  </si>
  <si>
    <t>0257 Saddle Brook Township - County of Bergen</t>
  </si>
  <si>
    <t>0258 Saddle River Borough - County of Bergen</t>
  </si>
  <si>
    <t>0259 South Hackensack Township - County of Bergen</t>
  </si>
  <si>
    <t>0260 Teaneck Township - County of Bergen</t>
  </si>
  <si>
    <t>0261 Tenafly Borough - County of Bergen</t>
  </si>
  <si>
    <t>0262 Teterboro Borough - County of Bergen</t>
  </si>
  <si>
    <t>0263 Upper Saddle River Borough - County of Bergen</t>
  </si>
  <si>
    <t>0264 Waldwick Borough - County of Bergen</t>
  </si>
  <si>
    <t>0265 Wallington Borough - County of Bergen</t>
  </si>
  <si>
    <t>0266 Washington Township - County of Bergen</t>
  </si>
  <si>
    <t>0267 Westwood Borough - County of Bergen</t>
  </si>
  <si>
    <t>0268 Woodcliff Lake Borough - County of Bergen</t>
  </si>
  <si>
    <t>0269 Wood-Ridge Borough - County of Bergen</t>
  </si>
  <si>
    <t>0270 Wyckoff Township - County of Bergen</t>
  </si>
  <si>
    <t>0300 Burlington County - County of Burlington</t>
  </si>
  <si>
    <t>0301 Bass River Township - County of Burlington</t>
  </si>
  <si>
    <t>0302 Beverly City - County of Burlington</t>
  </si>
  <si>
    <t>0303 Bordentown City - County of Burlington</t>
  </si>
  <si>
    <t>0304 Bordentown Township - County of Burlington</t>
  </si>
  <si>
    <t>0305 Burlington City - County of Burlington</t>
  </si>
  <si>
    <t>0306 Burlington Township - County of Burlington</t>
  </si>
  <si>
    <t>0307 Chesterfield Township - County of Burlington</t>
  </si>
  <si>
    <t>0308 Cinnaminson Township - County of Burlington</t>
  </si>
  <si>
    <t>0309 Delanco Township - County of Burlington</t>
  </si>
  <si>
    <t>0310 Delran Township - County of Burlington</t>
  </si>
  <si>
    <t>0311 Eastampton Township - County of Burlington</t>
  </si>
  <si>
    <t>0312 Edgewater Park Township - County of Burlington</t>
  </si>
  <si>
    <t>0313 Evesham Township - County of Burlington</t>
  </si>
  <si>
    <t>0314 Fieldsboro Borough - County of Burlington</t>
  </si>
  <si>
    <t>0315 Florence Township - County of Burlington</t>
  </si>
  <si>
    <t>0316 Hainesport Township - County of Burlington</t>
  </si>
  <si>
    <t>0317 Lumberton Township - County of Burlington</t>
  </si>
  <si>
    <t>0318 Mansfield Township - County of Burlington</t>
  </si>
  <si>
    <t>0319 Maple Shade Township - County of Burlington</t>
  </si>
  <si>
    <t>0320 Medford Township - County of Burlington</t>
  </si>
  <si>
    <t>0321 Medford Lakes Borough - County of Burlington</t>
  </si>
  <si>
    <t>0322 Moorestown Township - County of Burlington</t>
  </si>
  <si>
    <t>0323 Mount Holly Township - County of Burlington</t>
  </si>
  <si>
    <t>0324 Mount Laurel Township - County of Burlington</t>
  </si>
  <si>
    <t>0325 New Hanover Township - County of Burlington</t>
  </si>
  <si>
    <t>0326 North Hanover Township - County of Burlington</t>
  </si>
  <si>
    <t>0327 Palmyra Borough - County of Burlington</t>
  </si>
  <si>
    <t>0328 Pemberton Borough - County of Burlington</t>
  </si>
  <si>
    <t>0329 Pemberton Township - County of Burlington</t>
  </si>
  <si>
    <t>0330 Riverside Township - County of Burlington</t>
  </si>
  <si>
    <t>0331 Riverton Borough - County of Burlington</t>
  </si>
  <si>
    <t>0332 Shamong Township - County of Burlington</t>
  </si>
  <si>
    <t>0333 Southampton Township - County of Burlington</t>
  </si>
  <si>
    <t>0334 Springfield Township - County of Burlington</t>
  </si>
  <si>
    <t>0335 Tabernacle Township - County of Burlington</t>
  </si>
  <si>
    <t>0336 Washington Township - County of Burlington</t>
  </si>
  <si>
    <t>0337 Westampton Township - County of Burlington</t>
  </si>
  <si>
    <t>0338 Willingboro Township - County of Burlington</t>
  </si>
  <si>
    <t>0339 Woodland Township - County of Burlington</t>
  </si>
  <si>
    <t>0340 Wrightstown Borough - County of Burlington</t>
  </si>
  <si>
    <t>0400 Camden County - County of Camden</t>
  </si>
  <si>
    <t>0401 Audubon Borough - County of Camden</t>
  </si>
  <si>
    <t>0402 Audubon Park Borough - County of Camden</t>
  </si>
  <si>
    <t>0403 Barrington Borough - County of Camden</t>
  </si>
  <si>
    <t>0404 Bellmawr Borough - County of Camden</t>
  </si>
  <si>
    <t>0405 Berlin Borough - County of Camden</t>
  </si>
  <si>
    <t>0406 Berlin Township - County of Camden</t>
  </si>
  <si>
    <t>0407 Brooklawn Borough - County of Camden</t>
  </si>
  <si>
    <t>0408 Camden City - County of Camden</t>
  </si>
  <si>
    <t>0409 Cherry Hill Township - County of Camden</t>
  </si>
  <si>
    <t>0410 Chesilhurst Borough - County of Camden</t>
  </si>
  <si>
    <t>0411 Clementon Borough - County of Camden</t>
  </si>
  <si>
    <t>0412 Collingswood Borough - County of Camden</t>
  </si>
  <si>
    <t>0413 Gibbsboro Borough - County of Camden</t>
  </si>
  <si>
    <t>0414 Gloucester City City - County of Camden</t>
  </si>
  <si>
    <t>0415 Gloucester Township - County of Camden</t>
  </si>
  <si>
    <t>0416 Haddon Township - County of Camden</t>
  </si>
  <si>
    <t>0417 Haddonfield Borough - County of Camden</t>
  </si>
  <si>
    <t>0418 Haddon Heights Borough - County of Camden</t>
  </si>
  <si>
    <t>0419 Hi-Nella Borough - County of Camden</t>
  </si>
  <si>
    <t>0420 Laurel Springs Borough - County of Camden</t>
  </si>
  <si>
    <t>0421 Lawnside Borough - County of Camden</t>
  </si>
  <si>
    <t>0422 Lindenwold Borough - County of Camden</t>
  </si>
  <si>
    <t>0423 Magnolia Borough - County of Camden</t>
  </si>
  <si>
    <t>0424 Merchantville Borough - County of Camden</t>
  </si>
  <si>
    <t>0425 Mount Ephraim Borough - County of Camden</t>
  </si>
  <si>
    <t>0426 Oaklyn Borough - County of Camden</t>
  </si>
  <si>
    <t>0427 Pennsauken Township - County of Camden</t>
  </si>
  <si>
    <t>0428 Pine Hill Borough - County of Camden</t>
  </si>
  <si>
    <t>0429 Pine Valley Borough - County of Camden</t>
  </si>
  <si>
    <t>0430 Runnemede Borough - County of Camden</t>
  </si>
  <si>
    <t>0431 Somerdale Borough - County of Camden</t>
  </si>
  <si>
    <t>0432 Stratford Borough - County of Camden</t>
  </si>
  <si>
    <t>0433 Tavistock Borough - County of Camden</t>
  </si>
  <si>
    <t>0434 Voorhees Township - County of Camden</t>
  </si>
  <si>
    <t>0435 Waterford Township - County of Camden</t>
  </si>
  <si>
    <t>0436 Winslow Township - County of Camden</t>
  </si>
  <si>
    <t>0437 Woodlynne Borough - County of Camden</t>
  </si>
  <si>
    <t>0500 Cape May County - County of Cape May</t>
  </si>
  <si>
    <t>0501 Avalon Borough - County of Cape May</t>
  </si>
  <si>
    <t>0502 CAPE MAY City - County of Cape May</t>
  </si>
  <si>
    <t>0503 Cape May Point Borough - County of Cape May</t>
  </si>
  <si>
    <t>0504 Dennis Township - County of Cape May</t>
  </si>
  <si>
    <t>0505 Lower Township - County of Cape May</t>
  </si>
  <si>
    <t>0506 Middle Township - County of Cape May</t>
  </si>
  <si>
    <t>0507 North Wildwood City - County of Cape May</t>
  </si>
  <si>
    <t>0508 Ocean City City - County of Cape May</t>
  </si>
  <si>
    <t>0509 Sea Isle City City - County of Cape May</t>
  </si>
  <si>
    <t>0510 Stone Harbor Borough - County of Cape May</t>
  </si>
  <si>
    <t>0511 Upper Township - County of Cape May</t>
  </si>
  <si>
    <t>0512 West Cape May Borough - County of Cape May</t>
  </si>
  <si>
    <t>0513 West Wildwood Borough - County of Cape May</t>
  </si>
  <si>
    <t>0514 Wildwood City - County of Cape May</t>
  </si>
  <si>
    <t>0515 Wildwood Crest Borough - County of Cape May</t>
  </si>
  <si>
    <t>0516 Woodbine Borough - County of Cape May</t>
  </si>
  <si>
    <t>0600 Cumberland County - County of Cumberland</t>
  </si>
  <si>
    <t>0601 Bridgeton City - County of Cumberland</t>
  </si>
  <si>
    <t>0602 Commercial Township - County of Cumberland</t>
  </si>
  <si>
    <t>0603 Deerfield Township - County of Cumberland</t>
  </si>
  <si>
    <t>0604 Downe Township - County of Cumberland</t>
  </si>
  <si>
    <t>0605 Fairfield Township - County of Cumberland</t>
  </si>
  <si>
    <t>0606 Greenwich Township - County of Cumberland</t>
  </si>
  <si>
    <t>0607 Hopewell Township - County of Cumberland</t>
  </si>
  <si>
    <t>0608 Lawrence Township - County of Cumberland</t>
  </si>
  <si>
    <t>0609 Maurice River Township - County of Cumberland</t>
  </si>
  <si>
    <t>0610 Millville City - County of Cumberland</t>
  </si>
  <si>
    <t>0611 Shiloh Borough - County of Cumberland</t>
  </si>
  <si>
    <t>0612 Stow Creek Township - County of Cumberland</t>
  </si>
  <si>
    <t>0613 Upper Deerfield Township - County of Cumberland</t>
  </si>
  <si>
    <t>0614 Vineland City - County of Cumberland</t>
  </si>
  <si>
    <t>0700 Essex County - County of Essex</t>
  </si>
  <si>
    <t>0701 Belleville Town Township - County of Essex</t>
  </si>
  <si>
    <t>0702 Bloomfield Town Township - County of Essex</t>
  </si>
  <si>
    <t>0703 Caldwell Borough Township - County of Essex</t>
  </si>
  <si>
    <t>0704 Cedar Grove Township - County of Essex</t>
  </si>
  <si>
    <t>0705 East Orange City - County of Essex</t>
  </si>
  <si>
    <t>0706 Essex Fells Borough Township - County of Essex</t>
  </si>
  <si>
    <t>0707 Fairfield Township - County of Essex</t>
  </si>
  <si>
    <t>0708 Glen Ridge Borough Township - County of Essex</t>
  </si>
  <si>
    <t>0709 Irvington Town Township - County of Essex</t>
  </si>
  <si>
    <t>0710 Livingston Township - County of Essex</t>
  </si>
  <si>
    <t>0711 Maplewood Township - County of Essex</t>
  </si>
  <si>
    <t>0712 Millburn Township - County of Essex</t>
  </si>
  <si>
    <t>0713 Montclair Township Township - County of Essex</t>
  </si>
  <si>
    <t>0714 Newark City - County of Essex</t>
  </si>
  <si>
    <t>0715 North Caldwell Borough - County of Essex</t>
  </si>
  <si>
    <t>0716 Nutley Town Township - County of Essex</t>
  </si>
  <si>
    <t>0717 Orange City - County of Essex</t>
  </si>
  <si>
    <t>0718 Roseland Borough - County of Essex</t>
  </si>
  <si>
    <t>0719 South Orange Township Village - County of Essex</t>
  </si>
  <si>
    <t>0720 Verona Borough Township - County of Essex</t>
  </si>
  <si>
    <t>0721 West Caldwell Borough Township - County of Essex</t>
  </si>
  <si>
    <t>0722 West Orange Town Township - County of Essex</t>
  </si>
  <si>
    <t>0800 Gloucester County - County of Gloucester</t>
  </si>
  <si>
    <t>0801 Clayton Borough - County of Gloucester</t>
  </si>
  <si>
    <t>0802 Deptford Township - County of Gloucester</t>
  </si>
  <si>
    <t>0803 East Greenwich Township - County of Gloucester</t>
  </si>
  <si>
    <t>0804 Elk Township - County of Gloucester</t>
  </si>
  <si>
    <t>0805 Franklin Township - County of Gloucester</t>
  </si>
  <si>
    <t>0806 Glassboro Borough - County of Gloucester</t>
  </si>
  <si>
    <t>0807 Greenwich Township - County of Gloucester</t>
  </si>
  <si>
    <t>0808 Harrison Township - County of Gloucester</t>
  </si>
  <si>
    <t>0809 Logan Township - County of Gloucester</t>
  </si>
  <si>
    <t>0810 Mantua Township - County of Gloucester</t>
  </si>
  <si>
    <t>0811 Monroe Township - County of Gloucester</t>
  </si>
  <si>
    <t>0812 National Park Borough - County of Gloucester</t>
  </si>
  <si>
    <t>0813 Newfield Borough - County of Gloucester</t>
  </si>
  <si>
    <t>0814 Paulsboro Borough - County of Gloucester</t>
  </si>
  <si>
    <t>0815 Pitman Borough - County of Gloucester</t>
  </si>
  <si>
    <t>0816 South Harrison Township - County of Gloucester</t>
  </si>
  <si>
    <t>0817 Swedesboro Borough - County of Gloucester</t>
  </si>
  <si>
    <t>0818 Washington Township - County of Gloucester</t>
  </si>
  <si>
    <t>0819 Wenonah Borough - County of Gloucester</t>
  </si>
  <si>
    <t>0820 West Deptford Township - County of Gloucester</t>
  </si>
  <si>
    <t>0821 Westville Borough - County of Gloucester</t>
  </si>
  <si>
    <t>0822 Woodbury City - County of Gloucester</t>
  </si>
  <si>
    <t>0823 Woodbury Heights Borough - County of Gloucester</t>
  </si>
  <si>
    <t>0824 Woolwich Township - County of Gloucester</t>
  </si>
  <si>
    <t>0900 Hudson County - County of Hudson</t>
  </si>
  <si>
    <t>0901 Bayonne City - County of Hudson</t>
  </si>
  <si>
    <t>0902 East Newark Borough - County of Hudson</t>
  </si>
  <si>
    <t>0903 Guttenberg Town - County of Hudson</t>
  </si>
  <si>
    <t>0904 Harrison Town - County of Hudson</t>
  </si>
  <si>
    <t>0905 Hoboken City - County of Hudson</t>
  </si>
  <si>
    <t>0906 Jersey City City - County of Hudson</t>
  </si>
  <si>
    <t>0907 Kearny Town - County of Hudson</t>
  </si>
  <si>
    <t>0908 North Bergen Township - County of Hudson</t>
  </si>
  <si>
    <t>0909 Secaucus Town - County of Hudson</t>
  </si>
  <si>
    <t>0910 Union City City - County of Hudson</t>
  </si>
  <si>
    <t>0911 Weehawken Township - County of Hudson</t>
  </si>
  <si>
    <t>0912 West New York Town - County of Hudson</t>
  </si>
  <si>
    <t>1000 Hunterdon County - County of Hunterdon</t>
  </si>
  <si>
    <t>1001 Alexandria Township - County of Hunterdon</t>
  </si>
  <si>
    <t>1002 Bethlehem Township - County of Hunterdon</t>
  </si>
  <si>
    <t>1003 Bloomsbury Borough - County of Hunterdon</t>
  </si>
  <si>
    <t>1004 Califon Borough - County of Hunterdon</t>
  </si>
  <si>
    <t>1005 Clinton Town - County of Hunterdon</t>
  </si>
  <si>
    <t>1006 Clinton Township - County of Hunterdon</t>
  </si>
  <si>
    <t>1007 Delaware Township - County of Hunterdon</t>
  </si>
  <si>
    <t>1008 East Amwell Township - County of Hunterdon</t>
  </si>
  <si>
    <t>1009 Flemington Borough - County of Hunterdon</t>
  </si>
  <si>
    <t>1010 Franklin Township - County of Hunterdon</t>
  </si>
  <si>
    <t>1011 Frenchtown Borough - County of Hunterdon</t>
  </si>
  <si>
    <t>1012 Glen Gardner Borough - County of Hunterdon</t>
  </si>
  <si>
    <t>1013 Hampton Borough - County of Hunterdon</t>
  </si>
  <si>
    <t>1014 High Bridge Borough - County of Hunterdon</t>
  </si>
  <si>
    <t>1015 Holland Township - County of Hunterdon</t>
  </si>
  <si>
    <t>1016 Kingwood Township - County of Hunterdon</t>
  </si>
  <si>
    <t>1017 Lambertville City - County of Hunterdon</t>
  </si>
  <si>
    <t>1018 Lebanon Borough - County of Hunterdon</t>
  </si>
  <si>
    <t>1019 Lebanon Township - County of Hunterdon</t>
  </si>
  <si>
    <t>1020 Milford Borough - County of Hunterdon</t>
  </si>
  <si>
    <t>1021 Raritan Township - County of Hunterdon</t>
  </si>
  <si>
    <t>1022 Readington Township - County of Hunterdon</t>
  </si>
  <si>
    <t>1023 Stockton Borough - County of Hunterdon</t>
  </si>
  <si>
    <t>1024 Tewksbury Township - County of Hunterdon</t>
  </si>
  <si>
    <t>1025 Union Township - County of Hunterdon</t>
  </si>
  <si>
    <t>1026 West Amwell Township - County of Hunterdon</t>
  </si>
  <si>
    <t>1100 Mercer County - County of Mercer</t>
  </si>
  <si>
    <t>1101 East Windsor Township - County of Mercer</t>
  </si>
  <si>
    <t>1102 Ewing Township - County of Mercer</t>
  </si>
  <si>
    <t>1103 Hamilton Township - County of Mercer</t>
  </si>
  <si>
    <t>1104 Hightstown Borough - County of Mercer</t>
  </si>
  <si>
    <t>1105 Hopewell Borough - County of Mercer</t>
  </si>
  <si>
    <t>1106 Hopewell Township - County of Mercer</t>
  </si>
  <si>
    <t>1107 Lawrence Township - County of Mercer</t>
  </si>
  <si>
    <t>1108 Pennington Borough - County of Mercer</t>
  </si>
  <si>
    <t>1111 Trenton City - County of Mercer</t>
  </si>
  <si>
    <t>1112 Robbinsville Township - County of Mercer</t>
  </si>
  <si>
    <t>1113 West Windsor Township - County of Mercer</t>
  </si>
  <si>
    <t>1200 Middlesex County - County of Middlesex</t>
  </si>
  <si>
    <t>1201 Carteret Borough - County of Middlesex</t>
  </si>
  <si>
    <t>1202 Cranbury Township - County of Middlesex</t>
  </si>
  <si>
    <t>1203 Dunellen Borough - County of Middlesex</t>
  </si>
  <si>
    <t>1204 East Brunswick Township - County of Middlesex</t>
  </si>
  <si>
    <t>1205 Edison Township - County of Middlesex</t>
  </si>
  <si>
    <t>1206 Helmetta Borough - County of Middlesex</t>
  </si>
  <si>
    <t>1207 Highland Park Borough - County of Middlesex</t>
  </si>
  <si>
    <t>1208 Jamesburg Borough - County of Middlesex</t>
  </si>
  <si>
    <t>1209 Old Bridge Township - County of Middlesex</t>
  </si>
  <si>
    <t>1210 Metuchen Borough - County of Middlesex</t>
  </si>
  <si>
    <t>1211 Middlesex Borough - County of Middlesex</t>
  </si>
  <si>
    <t>1212 Milltown Borough - County of Middlesex</t>
  </si>
  <si>
    <t>1213 Monroe Township - County of Middlesex</t>
  </si>
  <si>
    <t>1214 New Brunswick City - County of Middlesex</t>
  </si>
  <si>
    <t>1215 North Brunswick Township - County of Middlesex</t>
  </si>
  <si>
    <t>1216 Perth Amboy City - County of Middlesex</t>
  </si>
  <si>
    <t>1217 Piscataway Township - County of Middlesex</t>
  </si>
  <si>
    <t>1218 Plainsboro Township - County of Middlesex</t>
  </si>
  <si>
    <t>1219 Sayreville Borough - County of Middlesex</t>
  </si>
  <si>
    <t>1220 South Amboy City - County of Middlesex</t>
  </si>
  <si>
    <t>1221 South Brunswick Township - County of Middlesex</t>
  </si>
  <si>
    <t>1222 South Plainfield Borough - County of Middlesex</t>
  </si>
  <si>
    <t>1223 South River Borough - County of Middlesex</t>
  </si>
  <si>
    <t>1224 Spotswood Borough - County of Middlesex</t>
  </si>
  <si>
    <t>1225 Woodbridge Township - County of Middlesex</t>
  </si>
  <si>
    <t>1300 Monmouth County - County of Monmouth</t>
  </si>
  <si>
    <t>1301 Allenhurst Borough - County of Monmouth</t>
  </si>
  <si>
    <t>1302 Allentown Borough - County of Monmouth</t>
  </si>
  <si>
    <t>1303 Asbury Park City - County of Monmouth</t>
  </si>
  <si>
    <t>1304 Atlantic Highlands Borough - County of Monmouth</t>
  </si>
  <si>
    <t>1305 Avon-By-The-Sea Borough - County of Monmouth</t>
  </si>
  <si>
    <t>1306 Belmar Borough - County of Monmouth</t>
  </si>
  <si>
    <t>1307 Bradley Beach Borough - County of Monmouth</t>
  </si>
  <si>
    <t>1308 Brielle Borough - County of Monmouth</t>
  </si>
  <si>
    <t>1309 Colts Neck Township - County of Monmouth</t>
  </si>
  <si>
    <t>1310 Deal Borough - County of Monmouth</t>
  </si>
  <si>
    <t>1311 Eatontown Borough - County of Monmouth</t>
  </si>
  <si>
    <t>1312 Englishtown Borough - County of Monmouth</t>
  </si>
  <si>
    <t>1313 Fair Haven Borough - County of Monmouth</t>
  </si>
  <si>
    <t>1314 Farmingdale Borough - County of Monmouth</t>
  </si>
  <si>
    <t>1315 Freehold Borough - County of Monmouth</t>
  </si>
  <si>
    <t>1316 Freehold Township - County of Monmouth</t>
  </si>
  <si>
    <t>1317 Highlands Borough - County of Monmouth</t>
  </si>
  <si>
    <t>1318 Holmdel Township - County of Monmouth</t>
  </si>
  <si>
    <t>1319 Howell Township - County of Monmouth</t>
  </si>
  <si>
    <t>1320 Interlaken Borough - County of Monmouth</t>
  </si>
  <si>
    <t>1321 Keansburg Borough - County of Monmouth</t>
  </si>
  <si>
    <t>1322 Keyport Borough - County of Monmouth</t>
  </si>
  <si>
    <t>1323 Little Silver Borough - County of Monmouth</t>
  </si>
  <si>
    <t>1324 Loch Arbour Village - County of Monmouth</t>
  </si>
  <si>
    <t>1325 Long Branch City - County of Monmouth</t>
  </si>
  <si>
    <t>1326 Manalapan Township - County of Monmouth</t>
  </si>
  <si>
    <t>1327 Manasquan Borough - County of Monmouth</t>
  </si>
  <si>
    <t>1328 Marlboro Township - County of Monmouth</t>
  </si>
  <si>
    <t>1329 Matawan Borough - County of Monmouth</t>
  </si>
  <si>
    <t>1330 Aberdeen Township - County of Monmouth</t>
  </si>
  <si>
    <t>1331 Middletown Township - County of Monmouth</t>
  </si>
  <si>
    <t>1332 Millstone Township - County of Monmouth</t>
  </si>
  <si>
    <t>1333 Monmouth Beach Borough - County of Monmouth</t>
  </si>
  <si>
    <t>1334 Neptune Township - County of Monmouth</t>
  </si>
  <si>
    <t>1335 Neptune City Borough - County of Monmouth</t>
  </si>
  <si>
    <t>1336 Tinton Falls Borough - County of Monmouth</t>
  </si>
  <si>
    <t>1337 Ocean Township - County of Monmouth</t>
  </si>
  <si>
    <t>1338 Oceanport Borough - County of Monmouth</t>
  </si>
  <si>
    <t>1339 Hazlet Township - County of Monmouth</t>
  </si>
  <si>
    <t>1340 Red Bank Borough - County of Monmouth</t>
  </si>
  <si>
    <t>1341 Roosevelt Borough - County of Monmouth</t>
  </si>
  <si>
    <t>1342 Rumson Borough - County of Monmouth</t>
  </si>
  <si>
    <t>1343 Sea Bright Borough - County of Monmouth</t>
  </si>
  <si>
    <t>1344 Sea Girt Borough - County of Monmouth</t>
  </si>
  <si>
    <t>1345 Shrewsbury Borough - County of Monmouth</t>
  </si>
  <si>
    <t>1346 Shrewsbury Township - County of Monmouth</t>
  </si>
  <si>
    <t>1347 Lake Como (South Belmar) Borough - County of Monmouth</t>
  </si>
  <si>
    <t>1348 Spring Lake Borough - County of Monmouth</t>
  </si>
  <si>
    <t>1349 Spring Lake Heights Borough - County of Monmouth</t>
  </si>
  <si>
    <t>1350 Union Beach Borough - County of Monmouth</t>
  </si>
  <si>
    <t>1351 Upper Freehold Township - County of Monmouth</t>
  </si>
  <si>
    <t>1352 Wall Township - County of Monmouth</t>
  </si>
  <si>
    <t>1353 West Long Branch Borough - County of Monmouth</t>
  </si>
  <si>
    <t>1400 Morris County - County of Morris</t>
  </si>
  <si>
    <t>1401 Boonton Town - County of Morris</t>
  </si>
  <si>
    <t>1402 Boonton Township - County of Morris</t>
  </si>
  <si>
    <t>1403 Butler Borough - County of Morris</t>
  </si>
  <si>
    <t>1404 Chatham Borough - County of Morris</t>
  </si>
  <si>
    <t>1405 Chatham Township - County of Morris</t>
  </si>
  <si>
    <t>1406 Chester Borough - County of Morris</t>
  </si>
  <si>
    <t>1407 Chester Township - County of Morris</t>
  </si>
  <si>
    <t>1408 Denville Township - County of Morris</t>
  </si>
  <si>
    <t>1409 Dover Town - County of Morris</t>
  </si>
  <si>
    <t>1410 East Hanover Township - County of Morris</t>
  </si>
  <si>
    <t>1411 Florham Park Borough - County of Morris</t>
  </si>
  <si>
    <t>1412 Hanover Township - County of Morris</t>
  </si>
  <si>
    <t>1413 Harding Twp. Township - County of Morris</t>
  </si>
  <si>
    <t>1414 Jefferson Township - County of Morris</t>
  </si>
  <si>
    <t>1415 Kinnelon Borough - County of Morris</t>
  </si>
  <si>
    <t>1416 Lincoln Park Borough - County of Morris</t>
  </si>
  <si>
    <t>1417 Madison Borough - County of Morris</t>
  </si>
  <si>
    <t>1418 Mendham Borough - County of Morris</t>
  </si>
  <si>
    <t>1419 Mendham Township - County of Morris</t>
  </si>
  <si>
    <t>1420 Mine Hill Township - County of Morris</t>
  </si>
  <si>
    <t>1421 Montville Township - County of Morris</t>
  </si>
  <si>
    <t>1422 Morris Township - County of Morris</t>
  </si>
  <si>
    <t>1423 Morris Plains Borough - County of Morris</t>
  </si>
  <si>
    <t>1424 Morristown Town - County of Morris</t>
  </si>
  <si>
    <t>1425 Mountain Lakes Borough - County of Morris</t>
  </si>
  <si>
    <t>1426 Mount Arlington Borough - County of Morris</t>
  </si>
  <si>
    <t>1427 Mount Olive Township - County of Morris</t>
  </si>
  <si>
    <t>1428 Netcong Borough - County of Morris</t>
  </si>
  <si>
    <t>1429 Parsippany-Troy Hills Township - County of Morris</t>
  </si>
  <si>
    <t>1430 Long Hill Township - County of Morris</t>
  </si>
  <si>
    <t>1431 Pequannock Township - County of Morris</t>
  </si>
  <si>
    <t>1432 Randolph Township - County of Morris</t>
  </si>
  <si>
    <t>1433 Riverdale Borough - County of Morris</t>
  </si>
  <si>
    <t>1434 Rockaway Borough - County of Morris</t>
  </si>
  <si>
    <t>1435 Rockaway Township - County of Morris</t>
  </si>
  <si>
    <t>1436 Roxbury Township - County of Morris</t>
  </si>
  <si>
    <t>1437 Victory Gardens Borough - County of Morris</t>
  </si>
  <si>
    <t>1438 Washington Township - County of Morris</t>
  </si>
  <si>
    <t>1439 Wharton Borough - County of Morris</t>
  </si>
  <si>
    <t>1500 Ocean County - County of Ocean</t>
  </si>
  <si>
    <t>1501 Barnegat Light Borough - County of Ocean</t>
  </si>
  <si>
    <t>1502 Bay Head Borough - County of Ocean</t>
  </si>
  <si>
    <t>1503 Beach Haven Borough - County of Ocean</t>
  </si>
  <si>
    <t>1504 Beachwood Borough - County of Ocean</t>
  </si>
  <si>
    <t>1505 Berkeley Township - County of Ocean</t>
  </si>
  <si>
    <t>1506 Brick Township - County of Ocean</t>
  </si>
  <si>
    <t>1507 Toms River Township - County of Ocean</t>
  </si>
  <si>
    <t>1508 Eagleswood Township - County of Ocean</t>
  </si>
  <si>
    <t>1509 Harvey Cedars Borough - County of Ocean</t>
  </si>
  <si>
    <t>1510 Island Heights Borough - County of Ocean</t>
  </si>
  <si>
    <t>1511 Jackson Township - County of Ocean</t>
  </si>
  <si>
    <t>1512 Lacey Township - County of Ocean</t>
  </si>
  <si>
    <t>1513 Lakehurst Borough - County of Ocean</t>
  </si>
  <si>
    <t>1514 Lakewood Township - County of Ocean</t>
  </si>
  <si>
    <t>1515 Lavallette Borough - County of Ocean</t>
  </si>
  <si>
    <t>1516 Little Egg Harbor Township - County of Ocean</t>
  </si>
  <si>
    <t>1517 Long Beach Township - County of Ocean</t>
  </si>
  <si>
    <t>1518 Manchester Township - County of Ocean</t>
  </si>
  <si>
    <t>1519 Mantoloking Borough - County of Ocean</t>
  </si>
  <si>
    <t>1520 Ocean Township - County of Ocean</t>
  </si>
  <si>
    <t>1521 Ocean Gate Borough - County of Ocean</t>
  </si>
  <si>
    <t>1522 Pine Beach Borough - County of Ocean</t>
  </si>
  <si>
    <t>1523 Plumsted Township - County of Ocean</t>
  </si>
  <si>
    <t>1524 Point Pleasant Borough - County of Ocean</t>
  </si>
  <si>
    <t>1525 Point Pleasant Beach Borough - County of Ocean</t>
  </si>
  <si>
    <t>1526 Seaside Heights Borough - County of Ocean</t>
  </si>
  <si>
    <t>1527 Seaside Park Borough - County of Ocean</t>
  </si>
  <si>
    <t>1528 Ship Bottom Borough - County of Ocean</t>
  </si>
  <si>
    <t>1529 South Toms River Borough - County of Ocean</t>
  </si>
  <si>
    <t>1530 Stafford Township - County of Ocean</t>
  </si>
  <si>
    <t>1531 Surf City Borough - County of Ocean</t>
  </si>
  <si>
    <t>1532 Tuckerton Borough - County of Ocean</t>
  </si>
  <si>
    <t>1533 Barnegat Township - County of Ocean</t>
  </si>
  <si>
    <t>1600 Passaic County - County of Passaic</t>
  </si>
  <si>
    <t>1601 Bloomingdale Borough - County of Passaic</t>
  </si>
  <si>
    <t>1602 Clifton City - County of Passaic</t>
  </si>
  <si>
    <t>1603 Haledon Borough - County of Passaic</t>
  </si>
  <si>
    <t>1604 Hawthorne Borough - County of Passaic</t>
  </si>
  <si>
    <t>1605 Little Falls Township - County of Passaic</t>
  </si>
  <si>
    <t>1606 North Haledon Borough - County of Passaic</t>
  </si>
  <si>
    <t>1607 Passaic City - County of Passaic</t>
  </si>
  <si>
    <t>1608 Paterson City - County of Passaic</t>
  </si>
  <si>
    <t>1609 Pompton Lakes Borough - County of Passaic</t>
  </si>
  <si>
    <t>1610 Prospect Park Borough - County of Passaic</t>
  </si>
  <si>
    <t>1611 Ringwood Borough - County of Passaic</t>
  </si>
  <si>
    <t>1612 Totowa Borough - County of Passaic</t>
  </si>
  <si>
    <t>1613 Wanaque Borough - County of Passaic</t>
  </si>
  <si>
    <t>1614 Wayne Township - County of Passaic</t>
  </si>
  <si>
    <t>1615 West Milford Township - County of Passaic</t>
  </si>
  <si>
    <t>1616 Woodland Park Borough - County of Passaic</t>
  </si>
  <si>
    <t>1700 Salem County - County of Salem</t>
  </si>
  <si>
    <t>1701 Alloway Township - County of Salem</t>
  </si>
  <si>
    <t>1702 Elmer Borough - County of Salem</t>
  </si>
  <si>
    <t>1703 Elsinboro Township - County of Salem</t>
  </si>
  <si>
    <t>1704 Lower Alloways Creek Township - County of Salem</t>
  </si>
  <si>
    <t>1705 Mannington Township - County of Salem</t>
  </si>
  <si>
    <t>1706 Oldmans Township - County of Salem</t>
  </si>
  <si>
    <t>1707 Penns Grove Borough - County of Salem</t>
  </si>
  <si>
    <t>1708 Pennsville Township - County of Salem</t>
  </si>
  <si>
    <t>1709 Pilesgrove Township - County of Salem</t>
  </si>
  <si>
    <t>1710 Pittsgrove Township - County of Salem</t>
  </si>
  <si>
    <t>1711 Quinton Township - County of Salem</t>
  </si>
  <si>
    <t>1712 Salem City - County of Salem</t>
  </si>
  <si>
    <t>1713 Carneys Point Township - County of Salem</t>
  </si>
  <si>
    <t>1714 Upper Pittsgrove Township - County of Salem</t>
  </si>
  <si>
    <t>1715 Woodstown Borough - County of Salem</t>
  </si>
  <si>
    <t>1800 Somerset County - County of Somerset</t>
  </si>
  <si>
    <t>1801 Bedminster Township - County of Somerset</t>
  </si>
  <si>
    <t>1802 Bernards Township - County of Somerset</t>
  </si>
  <si>
    <t>1803 Bernardsville Borough - County of Somerset</t>
  </si>
  <si>
    <t>1804 Bound Brook Borough - County of Somerset</t>
  </si>
  <si>
    <t>1805 Branchburg Township - County of Somerset</t>
  </si>
  <si>
    <t>1806 Bridgewater Township - County of Somerset</t>
  </si>
  <si>
    <t>1807 Far Hills Borough - County of Somerset</t>
  </si>
  <si>
    <t>1808 Franklin Township - County of Somerset</t>
  </si>
  <si>
    <t>1809 Green Brook Township - County of Somerset</t>
  </si>
  <si>
    <t>1810 Hillsborough Township - County of Somerset</t>
  </si>
  <si>
    <t>1811 Manville Borough - County of Somerset</t>
  </si>
  <si>
    <t>1812 Millstone Borough - County of Somerset</t>
  </si>
  <si>
    <t>1813 Montgomery Township - County of Somerset</t>
  </si>
  <si>
    <t>1814 North Plainfield Borough - County of Somerset</t>
  </si>
  <si>
    <t>1815 Peapack Gladstone Borough - County of Somerset</t>
  </si>
  <si>
    <t>1816 Raritan Borough - County of Somerset</t>
  </si>
  <si>
    <t>1817 Rocky Hill Borough - County of Somerset</t>
  </si>
  <si>
    <t>1818 Somerville Borough - County of Somerset</t>
  </si>
  <si>
    <t>1819 South Bound Brook Borough - County of Somerset</t>
  </si>
  <si>
    <t>1820 Warren Township - County of Somerset</t>
  </si>
  <si>
    <t>1821 Watchung Borough - County of Somerset</t>
  </si>
  <si>
    <t>1900 Sussex County - County of Sussex</t>
  </si>
  <si>
    <t>1901 Andover Borough - County of Sussex</t>
  </si>
  <si>
    <t>1902 Andover Township - County of Sussex</t>
  </si>
  <si>
    <t>1903 Branchville Borough - County of Sussex</t>
  </si>
  <si>
    <t>1904 Byram Township - County of Sussex</t>
  </si>
  <si>
    <t>1905 Frankford Township - County of Sussex</t>
  </si>
  <si>
    <t>1906 Franklin Borough - County of Sussex</t>
  </si>
  <si>
    <t>1907 Fredon Township - County of Sussex</t>
  </si>
  <si>
    <t>1908 Green Township - County of Sussex</t>
  </si>
  <si>
    <t>1909 Hamburg Borough - County of Sussex</t>
  </si>
  <si>
    <t>1910 Hampton Township - County of Sussex</t>
  </si>
  <si>
    <t>1911 Hardyston Township - County of Sussex</t>
  </si>
  <si>
    <t>1912 Hopatcong Borough - County of Sussex</t>
  </si>
  <si>
    <t>1913 Lafayette Township - County of Sussex</t>
  </si>
  <si>
    <t>1914 Montague Township - County of Sussex</t>
  </si>
  <si>
    <t>1915 Newton Town - County of Sussex</t>
  </si>
  <si>
    <t>1916 Ogdensburg Borough - County of Sussex</t>
  </si>
  <si>
    <t>1917 Sandyston Township - County of Sussex</t>
  </si>
  <si>
    <t>1918 Sparta Township - County of Sussex</t>
  </si>
  <si>
    <t>1919 Stanhope Borough - County of Sussex</t>
  </si>
  <si>
    <t>1920 Stillwater Township - County of Sussex</t>
  </si>
  <si>
    <t>1921 Sussex Borough - County of Sussex</t>
  </si>
  <si>
    <t>1922 Vernon Township - County of Sussex</t>
  </si>
  <si>
    <t>1923 Walpack Township - County of Sussex</t>
  </si>
  <si>
    <t>1924 Wantage Township - County of Sussex</t>
  </si>
  <si>
    <t>2000 Union County - County of Union</t>
  </si>
  <si>
    <t>2001 Berkeley Heights Township - County of Union</t>
  </si>
  <si>
    <t>2002 Clark Township - County of Union</t>
  </si>
  <si>
    <t>2003 Cranford Township - County of Union</t>
  </si>
  <si>
    <t>2004 Elizabeth City - County of Union</t>
  </si>
  <si>
    <t>2005 Fanwood Borough - County of Union</t>
  </si>
  <si>
    <t>2006 Garwood Borough - County of Union</t>
  </si>
  <si>
    <t>2007 Hillside Township - County of Union</t>
  </si>
  <si>
    <t>2008 Kenilworth Borough - County of Union</t>
  </si>
  <si>
    <t>2009 Linden City - County of Union</t>
  </si>
  <si>
    <t>2010 Mountainside Borough - County of Union</t>
  </si>
  <si>
    <t>2011 New Providence Borough - County of Union</t>
  </si>
  <si>
    <t>2012 Plainfield City - County of Union</t>
  </si>
  <si>
    <t>2013 Rahway City - County of Union</t>
  </si>
  <si>
    <t>2014 Roselle Borough - County of Union</t>
  </si>
  <si>
    <t>2015 Roselle Park Borough - County of Union</t>
  </si>
  <si>
    <t>2016 Scotch Plains Township - County of Union</t>
  </si>
  <si>
    <t>2017 Springfield Township - County of Union</t>
  </si>
  <si>
    <t>2018 Summit City - County of Union</t>
  </si>
  <si>
    <t>2019 Union Township - County of Union</t>
  </si>
  <si>
    <t>2020 Westfield Township - County of Union</t>
  </si>
  <si>
    <t>2021 Winfield Township - County of Union</t>
  </si>
  <si>
    <t>2100 Warren County - County of Warren</t>
  </si>
  <si>
    <t>2101 Allamuchy Township - County of Warren</t>
  </si>
  <si>
    <t>2102 Alpha Borough - County of Warren</t>
  </si>
  <si>
    <t>2103 Belvidere Township - County of Warren</t>
  </si>
  <si>
    <t>2104 Blairstown Township - County of Warren</t>
  </si>
  <si>
    <t>2105 Franklin Township - County of Warren</t>
  </si>
  <si>
    <t>2106 Frelinghuysen Township - County of Warren</t>
  </si>
  <si>
    <t>2107 Greenwich Township - County of Warren</t>
  </si>
  <si>
    <t>2108 Hackettstown Town - County of Warren</t>
  </si>
  <si>
    <t>2109 Hardwick Township - County of Warren</t>
  </si>
  <si>
    <t>2110 Harmony Township - County of Warren</t>
  </si>
  <si>
    <t>2111 Hope Township - County of Warren</t>
  </si>
  <si>
    <t>2112 Independence Township - County of Warren</t>
  </si>
  <si>
    <t>2113 Knowlton Township - County of Warren</t>
  </si>
  <si>
    <t>2114 Liberty Township - County of Warren</t>
  </si>
  <si>
    <t>2115 Lopatcong Township - County of Warren</t>
  </si>
  <si>
    <t>2116 Mansfield Township - County of Warren</t>
  </si>
  <si>
    <t>2117 Oxford Township - County of Warren</t>
  </si>
  <si>
    <t>2119 Phillipsburg Town - County of Warren</t>
  </si>
  <si>
    <t>2120 Pohatcong Township - County of Warren</t>
  </si>
  <si>
    <t>2121 Washington Borough - County of Warren</t>
  </si>
  <si>
    <t>2122 Washington Township - County of Warren</t>
  </si>
  <si>
    <t>2123 White Township - County of Warren</t>
  </si>
  <si>
    <t>Email:</t>
  </si>
  <si>
    <t>muni</t>
  </si>
  <si>
    <t>code</t>
  </si>
  <si>
    <t>bond</t>
  </si>
  <si>
    <t>Eqval</t>
  </si>
  <si>
    <t>avg</t>
  </si>
  <si>
    <t>perc</t>
  </si>
  <si>
    <t>CFO Cert #:</t>
  </si>
  <si>
    <t>sds</t>
  </si>
  <si>
    <t>ord</t>
  </si>
  <si>
    <t>cfo</t>
  </si>
  <si>
    <t>name</t>
  </si>
  <si>
    <t>title</t>
  </si>
  <si>
    <t>add1</t>
  </si>
  <si>
    <t>add2</t>
  </si>
  <si>
    <t>sp</t>
  </si>
  <si>
    <t>ban</t>
  </si>
  <si>
    <t>tot</t>
  </si>
  <si>
    <t>Budget Year Ending:</t>
  </si>
  <si>
    <t>(year)</t>
  </si>
  <si>
    <t>(Month-DD)</t>
  </si>
  <si>
    <t>Totals</t>
  </si>
  <si>
    <t>But not Issued</t>
  </si>
  <si>
    <t>Notes Issued</t>
  </si>
  <si>
    <t>Issued</t>
  </si>
  <si>
    <t>Valuations</t>
  </si>
  <si>
    <t>Authorized</t>
  </si>
  <si>
    <t>Temp. Bond-</t>
  </si>
  <si>
    <t>Serial Bonds</t>
  </si>
  <si>
    <t>Average Equalized</t>
  </si>
  <si>
    <t>% OF VALUATIONS APPORTIONED TO EACH MUNICIPALITY</t>
  </si>
  <si>
    <t xml:space="preserve"> COMPUTATION OF REGIONAL AND/OR CONSOLIDATED SCHOOL DISTRICT DEBT</t>
  </si>
  <si>
    <t xml:space="preserve">            (b)   Authorized but not issued</t>
  </si>
  <si>
    <t xml:space="preserve">            (a)   Issued</t>
  </si>
  <si>
    <t>Regional School District</t>
  </si>
  <si>
    <t>1.</t>
  </si>
  <si>
    <t>2.</t>
  </si>
  <si>
    <t>3.</t>
  </si>
  <si>
    <t>4.</t>
  </si>
  <si>
    <t>Use applicable per centum as follows:</t>
  </si>
  <si>
    <t>5.</t>
  </si>
  <si>
    <t>6.</t>
  </si>
  <si>
    <t>7.</t>
  </si>
  <si>
    <t>8.</t>
  </si>
  <si>
    <t>9.</t>
  </si>
  <si>
    <t>Term bonds</t>
  </si>
  <si>
    <t>Serial bonds</t>
  </si>
  <si>
    <t>(a)</t>
  </si>
  <si>
    <t>(b)</t>
  </si>
  <si>
    <t>Authorized but not issued</t>
  </si>
  <si>
    <t>Bond Anticipation Notes</t>
  </si>
  <si>
    <t>Capital Notes (N.J.S.A. 40A:2-8)</t>
  </si>
  <si>
    <t>Other</t>
  </si>
  <si>
    <t>10.</t>
  </si>
  <si>
    <t>11.</t>
  </si>
  <si>
    <t>Gross</t>
  </si>
  <si>
    <t>System Debt</t>
  </si>
  <si>
    <t>times 20</t>
  </si>
  <si>
    <t>(c)</t>
  </si>
  <si>
    <t>(d)</t>
  </si>
  <si>
    <t>(e)</t>
  </si>
  <si>
    <t>TERM BONDS (state purposes separately)</t>
  </si>
  <si>
    <t>(4)</t>
  </si>
  <si>
    <t>(5)</t>
  </si>
  <si>
    <t>(6)</t>
  </si>
  <si>
    <t>(7)</t>
  </si>
  <si>
    <t>(8)</t>
  </si>
  <si>
    <t>SERIAL BONDS (state purposes separately)</t>
  </si>
  <si>
    <t>(a) Issued</t>
  </si>
  <si>
    <t>(9)</t>
  </si>
  <si>
    <t>(10)</t>
  </si>
  <si>
    <t>(11)</t>
  </si>
  <si>
    <t>(12)</t>
  </si>
  <si>
    <t>(13)</t>
  </si>
  <si>
    <t>(14)</t>
  </si>
  <si>
    <t>(15)</t>
  </si>
  <si>
    <t>(16)</t>
  </si>
  <si>
    <t>(17)</t>
  </si>
  <si>
    <t>(a)  Issued</t>
  </si>
  <si>
    <t>(18)</t>
  </si>
  <si>
    <t>(19)</t>
  </si>
  <si>
    <t>(20)</t>
  </si>
  <si>
    <t>(21)</t>
  </si>
  <si>
    <t>(22)</t>
  </si>
  <si>
    <t>(23)</t>
  </si>
  <si>
    <t>(24)</t>
  </si>
  <si>
    <t>(25)</t>
  </si>
  <si>
    <t>(26)</t>
  </si>
  <si>
    <t>(27)</t>
  </si>
  <si>
    <t>(28)</t>
  </si>
  <si>
    <t>(29)</t>
  </si>
  <si>
    <t>(30)</t>
  </si>
  <si>
    <t>Total Serial Bonds Issued</t>
  </si>
  <si>
    <t>Total Serial Bonds Authorized but not Issued</t>
  </si>
  <si>
    <t>Total Serial Bonds Issued and Authorized but not Issued</t>
  </si>
  <si>
    <t>BOND ANTICIPATION NOTES (state purposes separately)</t>
  </si>
  <si>
    <t xml:space="preserve">     Bond Anticipation Notes Issued</t>
  </si>
  <si>
    <t>(b)  Authorized but not issued</t>
  </si>
  <si>
    <t xml:space="preserve">     Bond Anticipation Notes Authorized but not Issued</t>
  </si>
  <si>
    <t>MISCELLANEOUS BONDS, NOTES AND LOANS</t>
  </si>
  <si>
    <t>Green Trust Loans</t>
  </si>
  <si>
    <t>Infrastructure Trust</t>
  </si>
  <si>
    <t>Miscellaneous Bonds, Notes and Loans Issued</t>
  </si>
  <si>
    <t>Miscellaneous Bonds and Notes Authorized but not Issued</t>
  </si>
  <si>
    <t xml:space="preserve"> DEDUCTIONS APPLICABLE TO OTHER BONDS AND NOTES</t>
  </si>
  <si>
    <t>Refunding Bonds (N.J.S.A 40A:2-52)</t>
  </si>
  <si>
    <t>Self-Liquidating Utility Calculation</t>
  </si>
  <si>
    <t>Operating and Maintenance Cost</t>
  </si>
  <si>
    <t>Interest</t>
  </si>
  <si>
    <t>Notes</t>
  </si>
  <si>
    <t>Sinking Fund Requirements</t>
  </si>
  <si>
    <t>Refunding Bonds</t>
  </si>
  <si>
    <t>Total Debt Service</t>
  </si>
  <si>
    <t>Total Deductions (Line 2 plus Line 6)</t>
  </si>
  <si>
    <t>Excess in Revenues (Line 1 minus Line 7)</t>
  </si>
  <si>
    <t>Deficit in Revenues (Line 7 minus Line 1)</t>
  </si>
  <si>
    <t>Total Debt Service (Line 6)</t>
  </si>
  <si>
    <t>excess of debt limitation and pursuant to:</t>
  </si>
  <si>
    <t>ads</t>
  </si>
  <si>
    <t>50111-00</t>
  </si>
  <si>
    <t>50112-00</t>
  </si>
  <si>
    <t>50113-00</t>
  </si>
  <si>
    <t>50114-00</t>
  </si>
  <si>
    <t>50115-00</t>
  </si>
  <si>
    <t>50116-00</t>
  </si>
  <si>
    <t>50117-00</t>
  </si>
  <si>
    <t>50118-00</t>
  </si>
  <si>
    <t>50119-00</t>
  </si>
  <si>
    <t>50120-00</t>
  </si>
  <si>
    <t>50121-00</t>
  </si>
  <si>
    <t>Type I</t>
  </si>
  <si>
    <t>Type II</t>
  </si>
  <si>
    <t>cspd</t>
  </si>
  <si>
    <t>50211-00</t>
  </si>
  <si>
    <t>50212-00</t>
  </si>
  <si>
    <t>50213-00</t>
  </si>
  <si>
    <t>50221-00</t>
  </si>
  <si>
    <t>50222-00</t>
  </si>
  <si>
    <t>50215-00</t>
  </si>
  <si>
    <t>Affordable Housing</t>
  </si>
  <si>
    <t>Air Port</t>
  </si>
  <si>
    <t>Beach</t>
  </si>
  <si>
    <t>Electric</t>
  </si>
  <si>
    <t>Golf Course</t>
  </si>
  <si>
    <t>Harbor</t>
  </si>
  <si>
    <t>Marina</t>
  </si>
  <si>
    <t xml:space="preserve">Parking </t>
  </si>
  <si>
    <t>Recreation</t>
  </si>
  <si>
    <t>Sewer</t>
  </si>
  <si>
    <t>Solid Waste</t>
  </si>
  <si>
    <t>Swimming Pool</t>
  </si>
  <si>
    <t>Water</t>
  </si>
  <si>
    <t>Water &amp; Sewer</t>
  </si>
  <si>
    <t>DEDUCTIONS APPLICABLE TO BONDS AND NOTES FOR SELF-LIQUIDATING PURPOSES</t>
  </si>
  <si>
    <t>Plus: Cash held to Pay Bonds and Notes included in 2 (a) above</t>
  </si>
  <si>
    <t>Total Deduction (Deficit in revenues)</t>
  </si>
  <si>
    <t>Total Allowable Deduction</t>
  </si>
  <si>
    <t>Municipal/County General Obligations</t>
  </si>
  <si>
    <t>50219-00</t>
  </si>
  <si>
    <t>TERM BONDS</t>
  </si>
  <si>
    <t>SERIAL BONDS</t>
  </si>
  <si>
    <t xml:space="preserve"> TEMPORARY BONDS AND NOTES</t>
  </si>
  <si>
    <t>TOTAL OF REGIONAL SCHOOL BONDS AND NOTES</t>
  </si>
  <si>
    <t>Total Potential Deduction</t>
  </si>
  <si>
    <t>IV.</t>
  </si>
  <si>
    <t>Total Bonds and Notes for  Local School Purposes</t>
  </si>
  <si>
    <t>Total Bonds and Notes for Regional School Purposes</t>
  </si>
  <si>
    <t>u1</t>
  </si>
  <si>
    <t>u2</t>
  </si>
  <si>
    <t>u3</t>
  </si>
  <si>
    <t>u4</t>
  </si>
  <si>
    <t>(not including Tax Anticipation Notes, Emergency Notes, Special Emergency Notes and Utility Revenue Notes)</t>
  </si>
  <si>
    <t>Total Bond Anticipation Notes Issued  and Authorized but not Issued</t>
  </si>
  <si>
    <t>(b) Authorized but not issued</t>
  </si>
  <si>
    <t>None</t>
  </si>
  <si>
    <t>bnrsp</t>
  </si>
  <si>
    <t>dbnls</t>
  </si>
  <si>
    <t>u1bn</t>
  </si>
  <si>
    <t>Utility</t>
  </si>
  <si>
    <t>u2bn</t>
  </si>
  <si>
    <t>u3bn</t>
  </si>
  <si>
    <t>u4bn</t>
  </si>
  <si>
    <t>spd</t>
  </si>
  <si>
    <t>dbn</t>
  </si>
  <si>
    <t>bnt</t>
  </si>
  <si>
    <t>bns</t>
  </si>
  <si>
    <t>bsa</t>
  </si>
  <si>
    <t>bnai</t>
  </si>
  <si>
    <t>obn</t>
  </si>
  <si>
    <t>obni</t>
  </si>
  <si>
    <t>obna</t>
  </si>
  <si>
    <t>If Excess in Revenues (Line 8) all Utility Debt is Deductible</t>
  </si>
  <si>
    <t>u1bnd</t>
  </si>
  <si>
    <t>u2bnd</t>
  </si>
  <si>
    <t>u3bnd</t>
  </si>
  <si>
    <t>stype</t>
  </si>
  <si>
    <t>bnlsp</t>
  </si>
  <si>
    <r>
      <t xml:space="preserve"> </t>
    </r>
    <r>
      <rPr>
        <sz val="12"/>
        <rFont val="Times New Roman"/>
        <family val="1"/>
      </rPr>
      <t xml:space="preserve">here and in the statement hereinafter mentioned called </t>
    </r>
    <r>
      <rPr>
        <b/>
        <sz val="12"/>
        <rFont val="Times New Roman"/>
        <family val="1"/>
      </rPr>
      <t>the local unit</t>
    </r>
    <r>
      <rPr>
        <sz val="12"/>
        <rFont val="Times New Roman"/>
        <family val="1"/>
      </rPr>
      <t>.  This Annual Debt Statement is a true statement of the debt condition of the local unit as of the date therein stated above and is computed as provided by the Local Bond Law of New Jersey.</t>
    </r>
  </si>
  <si>
    <t>Equalized valuation basis (the average of the equalized valuations of real estate, including improvements and the assessed valuation of class II railroad property of the local unit for the last 3 preceding years).</t>
  </si>
  <si>
    <t>Gross Debt</t>
  </si>
  <si>
    <t xml:space="preserve">  BONDS AND NOTES FOR LOCAL SCHOOL PURPOSES</t>
  </si>
  <si>
    <t>Local School District Type (select one):</t>
  </si>
  <si>
    <t xml:space="preserve"> DEDUCTIONS APPLICABLE TO BONDS AND NOTES - FOR SCHOOL PURPOSES</t>
  </si>
  <si>
    <t>Amounts held or to be held for the sole purpose of paying bonds and notes included above.</t>
  </si>
  <si>
    <t>Sinking funds on hand for bonds shown as Line 1 but not in excess of such bonds.</t>
  </si>
  <si>
    <t>Funds on hand in those cases where such funds cannot be diverted to purposes other than the payment of bonds and notes included in Line 4.</t>
  </si>
  <si>
    <t>Estimated proceeds of bonds and notes authorized but not issued where such proceeds will be used for the sole purpose of paying bonds and notes included in Line 4.</t>
  </si>
  <si>
    <t>2.50% Kindergarten or Grade 1 through Grade 6</t>
  </si>
  <si>
    <t>3.00% Kindergarten or Grade 1 through Grade 8</t>
  </si>
  <si>
    <t>3.50% Kindergarten or Grade 1 through Grade 9</t>
  </si>
  <si>
    <t>4.00% Kindergarten or Grade 1 through Grade 12</t>
  </si>
  <si>
    <t>Term Bonds</t>
  </si>
  <si>
    <t>Temporary Notes</t>
  </si>
  <si>
    <t>Total Bonds and Notes</t>
  </si>
  <si>
    <t>Total Cash Receipts from Fees, Rents or Other Charges for Year</t>
  </si>
  <si>
    <t>Debt Service</t>
  </si>
  <si>
    <t>Debt Service per Current Budget (N.J.S.A. 40A:2-52)</t>
  </si>
  <si>
    <t>Interest on Refunding Bonds</t>
  </si>
  <si>
    <t>Anticipated Deficit in Dedicated Assessment Budget</t>
  </si>
  <si>
    <t>Deficit (smaller of Line 9 or Line 10)</t>
  </si>
  <si>
    <t>Less:  Deficit (Capitalized at 5%), (Line 9 or line 11)</t>
  </si>
  <si>
    <t>Amounts held or to be held for the sole purpose of paying general bonds and notes included</t>
  </si>
  <si>
    <t>BONDS AND NOTES FOR UTILITY FUND</t>
  </si>
  <si>
    <t>ADS File Name:</t>
  </si>
  <si>
    <t>Obligations NOT Included in Gross Debt</t>
  </si>
  <si>
    <t>Capital Leases and Other Comittments</t>
  </si>
  <si>
    <t>Total Leases and Other Comittments</t>
  </si>
  <si>
    <t>Guarantees NOT included in Gross Debt - Public and Private</t>
  </si>
  <si>
    <t>Total Guarantees NOT included in Gross Debt - Public and Private</t>
  </si>
  <si>
    <t>Accounts receivable from other public authorities applicable only to the payment of any part of the gross debt not otherwise deductible</t>
  </si>
  <si>
    <t>Bonds authorized by another Public Body to be guaranteed by the municipality</t>
  </si>
  <si>
    <t>Bonds issued and bonds authorized by not issued to meet cash grants-in-aid for housing authority, redevelopment agency or municipality acting as its local public agency [N.J.S.A. 55:14B-4.1(d)]</t>
  </si>
  <si>
    <t xml:space="preserve">SPECIAL DEBT STATEMENT BORROWING POWER </t>
  </si>
  <si>
    <t>Bonds issued and bonds authorized but not issued - Capital projects for County Colleges (N.J.S.A. 18A:64A-22.1 to 18A:64A-22.8)</t>
  </si>
  <si>
    <t>Total Miscellaneous Bonds, Notes and Loans Issued and Authorized but not Issued</t>
  </si>
  <si>
    <t>Bonds issued by another Public Body Guaranteed by the Municipality</t>
  </si>
  <si>
    <t>Total Term Bonds</t>
  </si>
  <si>
    <t>Total Deductions Applicable to Other Bonds and Notes</t>
  </si>
  <si>
    <t>NJSA 40A:2-43 reads in part as follows: " Gross debt of a municipality shall also include that amount of the total of all the bonds and notes issued and authorized but not issued by any school district including the area of the municipality, which results from the application to such total of the ratio which the equalized valuation basis of the municipality bears to the sum of the equalized valuation basis of each municipality in any such school district."</t>
  </si>
  <si>
    <t>Additional State School Building Aid Bonds (NJSA 18A:58-33.4(d))</t>
  </si>
  <si>
    <t>% of average of equalized valuations</t>
  </si>
  <si>
    <t>clo</t>
  </si>
  <si>
    <t>Net Debt expressed as a percentage of such equalized valuation basis is:  %</t>
  </si>
  <si>
    <t>1114</t>
  </si>
  <si>
    <t>Total of all Miscellaneous Bonds, Notes and Loans Issued and Authorized but not Issued</t>
  </si>
  <si>
    <t xml:space="preserve"> Date Prepared:</t>
  </si>
  <si>
    <t>add3</t>
  </si>
  <si>
    <t>Arena</t>
  </si>
  <si>
    <t>(31)</t>
  </si>
  <si>
    <t>(32)</t>
  </si>
  <si>
    <t>(33)</t>
  </si>
  <si>
    <t>(35)</t>
  </si>
  <si>
    <t>(34)</t>
  </si>
  <si>
    <t>OTHER BONDS, NOTES AND LOANS - Page 1</t>
  </si>
  <si>
    <t>OTHER BONDS, NOTES AND LOANS  - Page 2</t>
  </si>
  <si>
    <t>(b)  Bonds Authorized but not Issued</t>
  </si>
  <si>
    <t>OTHER BONDS, NOTES AND LOANS - Page 3a</t>
  </si>
  <si>
    <t>OTHER BONDS, NOTES AND LOANS - Page 3b</t>
  </si>
  <si>
    <t>(b)  Authorized but not issued (Continued)</t>
  </si>
  <si>
    <t>OTHER BONDS, NOTES AND LOANS - Page 4</t>
  </si>
  <si>
    <t>Bonds authorized/issued by another Public Body to be guaranteed by the municipality</t>
  </si>
  <si>
    <t>Total Bonds and Notes authorized/issued by another Public Body to be guaranteed by the municipality</t>
  </si>
  <si>
    <t>bnaiant</t>
  </si>
  <si>
    <t>bant</t>
  </si>
  <si>
    <t>banania</t>
  </si>
  <si>
    <t>bananiat</t>
  </si>
  <si>
    <t>bsat</t>
  </si>
  <si>
    <t>bnst</t>
  </si>
  <si>
    <t>bnssat</t>
  </si>
  <si>
    <t>bntt</t>
  </si>
  <si>
    <t>obnat</t>
  </si>
  <si>
    <t>obnit</t>
  </si>
  <si>
    <t>obnatt</t>
  </si>
  <si>
    <t>obnattt</t>
  </si>
  <si>
    <t>dbntt</t>
  </si>
  <si>
    <t>gic</t>
  </si>
  <si>
    <t>gict</t>
  </si>
  <si>
    <t>gnic</t>
  </si>
  <si>
    <t>gnict</t>
  </si>
  <si>
    <t>Sinking funds on hand for term bonds</t>
  </si>
  <si>
    <t>Funds on hand (including proceeds of bonds and notes held to pay other bonds and notes), in those cases where such funds cannot be diverted to purposes other than the payment of bonds and notes</t>
  </si>
  <si>
    <t>Estimated proceeds of bonds and notes authorized but not issued where such proceeds will be used for the sole purpose of paying bonds and notes</t>
  </si>
  <si>
    <t>Balance of debt incurring capacity December 31, 2012 (NJSA 40:1-16(d))</t>
  </si>
  <si>
    <t>NJSA 40A:2-7, paragraph (d)</t>
  </si>
  <si>
    <t>NJSA 40A:2-7, paragraph (f)</t>
  </si>
  <si>
    <t>NJSA 40A:2-7, paragraph (g)</t>
  </si>
  <si>
    <t>AVAILABLE UNDER NJSA 40A:2-7(f)</t>
  </si>
  <si>
    <t>1114 Princeton - County of Mercer</t>
  </si>
  <si>
    <t>BONDS AND NOTES FOR REGIONAL SCHOOL PURPOSES 2</t>
  </si>
  <si>
    <t>BONDS AND NOTES FOR REGIONAL SCHOOL PURPOSES 1</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</si>
  <si>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</si>
  <si>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</si>
  <si>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</si>
  <si>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</si>
  <si>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</si>
  <si>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</si>
  <si>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</si>
  <si>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</si>
  <si>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</si>
  <si>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</si>
  <si>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</si>
  <si>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</si>
  <si>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</si>
  <si>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</si>
  <si>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</si>
  <si>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</si>
  <si>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</si>
  <si>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</si>
  <si>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</si>
  <si>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</si>
  <si>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</si>
  <si>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</si>
  <si>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</si>
  <si>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</si>
  <si>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</si>
  <si>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</si>
  <si>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</si>
  <si>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</si>
  <si>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</si>
  <si>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(f)</t>
  </si>
  <si>
    <t>NonDeductible Combined GO Debt</t>
  </si>
  <si>
    <t xml:space="preserve">       APPORTIONMENT OF DEBT - Dec. 31 2013</t>
  </si>
  <si>
    <t>Obligations heretofore authorized during 2013 in</t>
  </si>
  <si>
    <t>Less 2012 authorizations repealed during 2013</t>
  </si>
  <si>
    <t>Net authorizations during 2013</t>
  </si>
  <si>
    <t>Balance of debt incurring capacity December 31, 2013 (NJSA 40:1-16(d))</t>
  </si>
  <si>
    <t>0001 Select your Local Government</t>
  </si>
  <si>
    <t>0001</t>
  </si>
  <si>
    <t>a</t>
  </si>
  <si>
    <t>ufb</t>
  </si>
  <si>
    <t>file</t>
  </si>
  <si>
    <t>web</t>
  </si>
  <si>
    <t>Date Acknowledged:</t>
  </si>
  <si>
    <t>ack</t>
  </si>
  <si>
    <t>Acknowledged For:</t>
  </si>
  <si>
    <t>TOTAL</t>
  </si>
  <si>
    <t>Atlantic County</t>
  </si>
  <si>
    <t>Bergen County</t>
  </si>
  <si>
    <t>Burlington County</t>
  </si>
  <si>
    <t>Camden County</t>
  </si>
  <si>
    <t>Cape May County</t>
  </si>
  <si>
    <t>Cumberland County</t>
  </si>
  <si>
    <t>Essex County</t>
  </si>
  <si>
    <t>Gloucester County</t>
  </si>
  <si>
    <t>Hudson County</t>
  </si>
  <si>
    <t>Hunterdon County</t>
  </si>
  <si>
    <t>Mercer County</t>
  </si>
  <si>
    <t>Middlesex County</t>
  </si>
  <si>
    <t>Monmouth County</t>
  </si>
  <si>
    <t>Morris County</t>
  </si>
  <si>
    <t>Ocean County</t>
  </si>
  <si>
    <t>Passaic County</t>
  </si>
  <si>
    <t>Salem County</t>
  </si>
  <si>
    <t>Somerset County</t>
  </si>
  <si>
    <t>Sussex County</t>
  </si>
  <si>
    <t>Union County</t>
  </si>
  <si>
    <t>Warren County</t>
  </si>
  <si>
    <t>Christopher Battaglia</t>
  </si>
  <si>
    <t>Chief Financial Officer</t>
  </si>
  <si>
    <t>101 South Orange Avenue</t>
  </si>
  <si>
    <t>South Orange, New Jersey</t>
  </si>
  <si>
    <t>973-378-7715</t>
  </si>
  <si>
    <t>cbattaglia@southorange.org</t>
  </si>
  <si>
    <t>N-894</t>
  </si>
  <si>
    <t>Refunding Bonds - 2012</t>
  </si>
  <si>
    <t>General Improvements - 2013</t>
  </si>
  <si>
    <t>Taxable Refunding Bonds - 2014</t>
  </si>
  <si>
    <t>Various Capital Improvements #12-10</t>
  </si>
  <si>
    <t>Various Capital Improvements #13-16</t>
  </si>
  <si>
    <t>Refunding Tax Appeals - #14-23</t>
  </si>
  <si>
    <t>Various Capital Improvements #13-06/16-05</t>
  </si>
  <si>
    <t>Various Capital Improvements #14-05</t>
  </si>
  <si>
    <t>Various Capital Improvements #15-04</t>
  </si>
  <si>
    <t>Various Capital Improvements #14-17</t>
  </si>
  <si>
    <t>Reassessment of Real Property #16-11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</si>
</sst>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43" formatCode="_(* #,##0.00_);_(* \(#,##0.00\);_(* &quot;-&quot;??_);_(@_)"/>
    <numFmt numFmtId="164" formatCode="_(* #,##0_);_(* \(#,##0\);_(* &quot;-&quot;??_);_(@_)"/>
    <numFmt numFmtId="165" formatCode="[$-409]d\-mmm\-yyyy;@"/>
    <numFmt numFmtId="166" formatCode="0.000%"/>
  </numFmts>
  <fonts count="37">
    <font>
      <sz val="12"/>
      <name val="Times New Roman"/>
    </font>
    <font>
      <sz val="10"/>
      <name val="Arial"/>
      <family val="2"/>
    </font>
    <font>
      <b/>
      <sz val="14"/>
      <name val="Times New Roman"/>
      <family val="1"/>
    </font>
    <font>
      <u/>
      <sz val="12"/>
      <name val="Times New Roman"/>
      <family val="1"/>
    </font>
    <font>
      <b/>
      <sz val="12"/>
      <name val="Times New Roman"/>
      <family val="1"/>
    </font>
    <font>
      <sz val="12"/>
      <name val="Times New Roman"/>
      <family val="1"/>
    </font>
    <font>
      <sz val="22"/>
      <name val="Times New Roman"/>
      <family val="1"/>
    </font>
    <font>
      <b/>
      <sz val="22"/>
      <name val="Times New Roman"/>
      <family val="1"/>
    </font>
    <font>
      <b/>
      <u/>
      <sz val="12"/>
      <name val="Times New Roman"/>
      <family val="1"/>
    </font>
    <font>
      <sz val="10"/>
      <name val="Times New Roman"/>
      <family val="1"/>
    </font>
    <font>
      <sz val="8"/>
      <name val="Times New Roman"/>
      <family val="1"/>
    </font>
    <font>
      <b/>
      <sz val="10"/>
      <name val="Times New Roman"/>
      <family val="1"/>
    </font>
    <font>
      <b/>
      <sz val="16"/>
      <name val="Times New Roman"/>
      <family val="1"/>
    </font>
    <font>
      <i/>
      <sz val="12"/>
      <name val="Times New Roman"/>
      <family val="1"/>
    </font>
    <font>
      <b/>
      <sz val="8"/>
      <color indexed="81"/>
      <name val="Tahoma"/>
      <family val="2"/>
    </font>
    <font>
      <sz val="11"/>
      <color indexed="8"/>
      <name val="Calibri"/>
      <family val="2"/>
    </font>
    <font>
      <sz val="14"/>
      <name val="Times New Roman"/>
      <family val="1"/>
    </font>
    <font>
      <b/>
      <u/>
      <sz val="10"/>
      <name val="Times New Roman"/>
      <family val="1"/>
    </font>
    <font>
      <sz val="12"/>
      <name val="Times New Roman"/>
      <family val="1"/>
    </font>
    <font>
      <sz val="14"/>
      <name val="Arial"/>
      <family val="2"/>
    </font>
    <font>
      <i/>
      <sz val="10"/>
      <name val="Times New Roman"/>
      <family val="1"/>
    </font>
    <font>
      <sz val="16"/>
      <name val="Times New Roman"/>
      <family val="1"/>
    </font>
    <font>
      <sz val="11"/>
      <name val="Times New Roman"/>
      <family val="1"/>
    </font>
    <font>
      <sz val="8"/>
      <color indexed="81"/>
      <name val="Tahoma"/>
      <family val="2"/>
    </font>
    <font>
      <sz val="12"/>
      <name val="Arial MT"/>
    </font>
    <font>
      <b/>
      <sz val="12"/>
      <name val="Arial MT"/>
      <family val="2"/>
    </font>
    <font>
      <sz val="8"/>
      <name val="Times New Roman"/>
      <family val="2"/>
    </font>
    <font>
      <sz val="12"/>
      <name val="Arial"/>
      <family val="2"/>
    </font>
    <font>
      <sz val="11"/>
      <color theme="1"/>
      <name val="Calibri"/>
      <family val="2"/>
      <scheme val="minor"/>
    </font>
    <font>
      <u/>
      <sz val="12"/>
      <color theme="10"/>
      <name val="Times New Roman"/>
      <family val="1"/>
    </font>
    <font>
      <sz val="11"/>
      <color rgb="FF1F497D"/>
      <name val="Calibri"/>
      <family val="2"/>
      <scheme val="minor"/>
    </font>
    <font>
      <sz val="12"/>
      <color theme="0"/>
      <name val="Times New Roman"/>
      <family val="1"/>
    </font>
    <font>
      <sz val="8"/>
      <color theme="1"/>
      <name val="Times New Roman"/>
      <family val="2"/>
    </font>
    <font>
      <sz val="8"/>
      <color theme="1"/>
      <name val="Calibri"/>
      <family val="2"/>
      <scheme val="minor"/>
    </font>
    <font>
      <b/>
      <sz val="14"/>
      <color theme="1"/>
      <name val="Calibri"/>
      <family val="2"/>
      <scheme val="minor"/>
    </font>
    <font>
      <sz val="12"/>
      <color rgb="FF000000"/>
      <name val="Times New Roman"/>
      <family val="1"/>
    </font>
    <font>
      <sz val="8"/>
      <color rgb="FF000000"/>
      <name val="Tahoma"/>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right style="thin">
        <color indexed="8"/>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right/>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double">
        <color indexed="8"/>
      </bottom>
      <diagonal/>
    </border>
    <border>
      <left/>
      <right/>
      <top/>
      <bottom style="double">
        <color indexed="8"/>
      </bottom>
      <diagonal/>
    </border>
    <border>
      <left/>
      <right/>
      <top/>
      <bottom style="double">
        <color indexed="64"/>
      </bottom>
      <diagonal/>
    </border>
    <border>
      <left/>
      <right/>
      <top style="thin">
        <color indexed="8"/>
      </top>
      <bottom/>
      <diagonal/>
    </border>
    <border>
      <left style="thin">
        <color indexed="8"/>
      </left>
      <right style="thin">
        <color indexed="8"/>
      </right>
      <top style="thin">
        <color indexed="8"/>
      </top>
      <bottom style="double">
        <color indexed="8"/>
      </bottom>
      <diagonal/>
    </border>
    <border>
      <left/>
      <right style="thin">
        <color indexed="8"/>
      </right>
      <top style="double">
        <color indexed="8"/>
      </top>
      <bottom style="double">
        <color indexed="8"/>
      </bottom>
      <diagonal/>
    </border>
    <border>
      <left style="thin">
        <color indexed="8"/>
      </left>
      <right/>
      <top/>
      <bottom style="thin">
        <color indexed="8"/>
      </bottom>
      <diagonal/>
    </border>
    <border>
      <left style="thin">
        <color indexed="8"/>
      </left>
      <right/>
      <top style="thin">
        <color indexed="8"/>
      </top>
      <bottom style="double">
        <color indexed="8"/>
      </bottom>
      <diagonal/>
    </border>
    <border>
      <left style="thin">
        <color indexed="8"/>
      </left>
      <right style="thin">
        <color indexed="8"/>
      </right>
      <top/>
      <bottom style="double">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theme="1"/>
      </bottom>
      <diagonal/>
    </border>
    <border>
      <left/>
      <right/>
      <top style="thin">
        <color theme="1"/>
      </top>
      <bottom style="thin">
        <color theme="1"/>
      </bottom>
      <diagonal/>
    </border>
    <border>
      <left/>
      <right style="thin">
        <color theme="1"/>
      </right>
      <top/>
      <bottom/>
      <diagonal/>
    </border>
  </borders>
  <cellStyleXfs count="25">
    <xf numFmtId="165" fontId="0" fillId="0" borderId="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4" fontId="1" fillId="0" borderId="0" applyFont="0" applyFill="0" applyBorder="0" applyAlignment="0" applyProtection="0"/>
    <xf numFmtId="165" fontId="29" fillId="0" borderId="0" applyNumberFormat="0" applyFill="0" applyBorder="0" applyAlignment="0" applyProtection="0"/>
    <xf numFmtId="0" fontId="1" fillId="0" borderId="0"/>
    <xf numFmtId="165" fontId="5" fillId="0" borderId="0"/>
    <xf numFmtId="165" fontId="5" fillId="0" borderId="0"/>
    <xf numFmtId="165" fontId="1" fillId="0" borderId="0"/>
    <xf numFmtId="165" fontId="1" fillId="0" borderId="0"/>
    <xf numFmtId="165" fontId="28" fillId="0" borderId="0"/>
    <xf numFmtId="165" fontId="28" fillId="0" borderId="0"/>
    <xf numFmtId="165" fontId="28" fillId="0" borderId="0"/>
    <xf numFmtId="165" fontId="28" fillId="0" borderId="0"/>
    <xf numFmtId="165" fontId="15" fillId="0" borderId="0"/>
    <xf numFmtId="165" fontId="5" fillId="0" borderId="0"/>
    <xf numFmtId="165" fontId="18" fillId="0" borderId="0"/>
    <xf numFmtId="165" fontId="5" fillId="0" borderId="0"/>
    <xf numFmtId="165" fontId="18" fillId="0" borderId="0"/>
    <xf numFmtId="165" fontId="5" fillId="0" borderId="0"/>
    <xf numFmtId="0" fontId="1" fillId="0" borderId="0"/>
    <xf numFmtId="0" fontId="1" fillId="0" borderId="0"/>
    <xf numFmtId="0" fontId="24" fillId="0" borderId="0"/>
    <xf numFmtId="9" fontId="1" fillId="0" borderId="0" applyFont="0" applyFill="0" applyBorder="0" applyAlignment="0" applyProtection="0"/>
  </cellStyleXfs>
  <cellXfs count="259">
    <xf numFmtId="165" fontId="0" fillId="0" borderId="0" xfId="0"/>
    <xf numFmtId="37" fontId="0" fillId="0" borderId="0" xfId="0" applyNumberFormat="1" applyProtection="1"/>
    <xf numFmtId="165" fontId="4" fillId="0" borderId="0" xfId="0" applyFont="1"/>
    <xf numFmtId="37" fontId="0" fillId="0" borderId="0" xfId="0" applyNumberFormat="1" applyAlignment="1" applyProtection="1">
      <alignment horizontal="right"/>
    </xf>
    <xf numFmtId="165" fontId="6" fillId="0" borderId="0" xfId="0" applyFont="1"/>
    <xf numFmtId="165" fontId="4" fillId="0" borderId="0" xfId="0" applyFont="1" applyAlignment="1">
      <alignment horizontal="center"/>
    </xf>
    <xf numFmtId="49" fontId="0" fillId="0" borderId="0" xfId="0" applyNumberFormat="1" applyAlignment="1">
      <alignment horizontal="center"/>
    </xf>
    <xf numFmtId="165" fontId="8" fillId="0" borderId="0" xfId="0" applyFont="1" applyAlignment="1">
      <alignment horizontal="center"/>
    </xf>
    <xf numFmtId="165" fontId="9" fillId="0" borderId="0" xfId="0" applyFont="1"/>
    <xf numFmtId="165" fontId="10" fillId="0" borderId="0" xfId="0" applyFont="1"/>
    <xf numFmtId="49" fontId="0" fillId="0" borderId="0" xfId="0" applyNumberFormat="1"/>
    <xf numFmtId="165" fontId="5" fillId="0" borderId="0" xfId="0" applyFont="1"/>
    <xf numFmtId="165" fontId="9" fillId="0" borderId="0" xfId="0" applyFont="1" applyBorder="1" applyAlignment="1" applyProtection="1">
      <alignment horizontal="right"/>
      <protection locked="0"/>
    </xf>
    <xf numFmtId="37" fontId="0" fillId="0" borderId="0" xfId="0" applyNumberFormat="1" applyFont="1" applyAlignment="1" applyProtection="1">
      <alignment horizontal="right"/>
    </xf>
    <xf numFmtId="165" fontId="8" fillId="0" borderId="0" xfId="0" quotePrefix="1" applyFont="1" applyAlignment="1">
      <alignment horizontal="right"/>
    </xf>
    <xf numFmtId="165" fontId="3" fillId="0" borderId="0" xfId="0" quotePrefix="1" applyFont="1" applyAlignment="1"/>
    <xf numFmtId="165" fontId="13" fillId="0" borderId="0" xfId="0" applyFont="1"/>
    <xf numFmtId="165" fontId="13" fillId="0" borderId="0" xfId="0" applyFont="1" applyBorder="1"/>
    <xf numFmtId="165" fontId="5" fillId="0" borderId="0" xfId="0" applyFont="1" applyAlignment="1"/>
    <xf numFmtId="165" fontId="5" fillId="0" borderId="0" xfId="0" applyFont="1" applyAlignment="1">
      <alignment horizontal="right"/>
    </xf>
    <xf numFmtId="165" fontId="10" fillId="0" borderId="0" xfId="0" applyNumberFormat="1" applyFont="1"/>
    <xf numFmtId="165" fontId="5" fillId="0" borderId="0" xfId="7"/>
    <xf numFmtId="37" fontId="5" fillId="0" borderId="0" xfId="7" applyNumberFormat="1" applyProtection="1"/>
    <xf numFmtId="37" fontId="5" fillId="0" borderId="0" xfId="7" applyNumberFormat="1" applyAlignment="1" applyProtection="1">
      <alignment horizontal="right"/>
    </xf>
    <xf numFmtId="37" fontId="5" fillId="0" borderId="1" xfId="7" applyNumberFormat="1" applyBorder="1" applyAlignment="1" applyProtection="1">
      <alignment horizontal="center"/>
    </xf>
    <xf numFmtId="37" fontId="5" fillId="0" borderId="1" xfId="7" applyNumberFormat="1" applyBorder="1" applyProtection="1"/>
    <xf numFmtId="165" fontId="5" fillId="0" borderId="1" xfId="7" applyBorder="1" applyAlignment="1">
      <alignment horizontal="center"/>
    </xf>
    <xf numFmtId="37" fontId="5" fillId="0" borderId="2" xfId="7" applyNumberFormat="1" applyBorder="1" applyProtection="1"/>
    <xf numFmtId="165" fontId="5" fillId="0" borderId="3" xfId="7" applyBorder="1"/>
    <xf numFmtId="37" fontId="2" fillId="0" borderId="0" xfId="7" applyNumberFormat="1" applyFont="1" applyAlignment="1" applyProtection="1">
      <alignment horizontal="center"/>
    </xf>
    <xf numFmtId="165" fontId="1" fillId="0" borderId="0" xfId="7" applyFont="1"/>
    <xf numFmtId="165" fontId="13" fillId="0" borderId="0" xfId="7" applyFont="1"/>
    <xf numFmtId="165" fontId="5" fillId="0" borderId="0" xfId="7" applyFont="1"/>
    <xf numFmtId="165" fontId="5" fillId="0" borderId="0" xfId="7" applyAlignment="1">
      <alignment horizontal="center"/>
    </xf>
    <xf numFmtId="165" fontId="5" fillId="0" borderId="0" xfId="7" applyAlignment="1">
      <alignment horizontal="right"/>
    </xf>
    <xf numFmtId="165" fontId="2" fillId="0" borderId="0" xfId="7" applyFont="1"/>
    <xf numFmtId="165" fontId="9" fillId="0" borderId="0" xfId="7" applyFont="1"/>
    <xf numFmtId="37" fontId="5" fillId="0" borderId="0" xfId="7" applyNumberFormat="1" applyBorder="1" applyProtection="1"/>
    <xf numFmtId="165" fontId="9" fillId="0" borderId="0" xfId="7" quotePrefix="1" applyFont="1"/>
    <xf numFmtId="165" fontId="9" fillId="0" borderId="0" xfId="7" applyFont="1" applyAlignment="1">
      <alignment horizontal="center"/>
    </xf>
    <xf numFmtId="165" fontId="16" fillId="0" borderId="0" xfId="7" applyFont="1"/>
    <xf numFmtId="5" fontId="5" fillId="0" borderId="0" xfId="7" applyNumberFormat="1" applyProtection="1"/>
    <xf numFmtId="37" fontId="9" fillId="0" borderId="0" xfId="7" applyNumberFormat="1" applyFont="1" applyAlignment="1" applyProtection="1">
      <alignment horizontal="right"/>
    </xf>
    <xf numFmtId="165" fontId="5" fillId="0" borderId="0" xfId="7" applyBorder="1"/>
    <xf numFmtId="165" fontId="5" fillId="0" borderId="0" xfId="7" applyFill="1" applyBorder="1"/>
    <xf numFmtId="165" fontId="5" fillId="0" borderId="0" xfId="7" applyProtection="1"/>
    <xf numFmtId="165" fontId="5" fillId="0" borderId="0" xfId="7" quotePrefix="1" applyAlignment="1" applyProtection="1">
      <alignment horizontal="left"/>
    </xf>
    <xf numFmtId="37" fontId="10" fillId="0" borderId="0" xfId="7" applyNumberFormat="1" applyFont="1" applyAlignment="1" applyProtection="1">
      <alignment horizontal="right"/>
    </xf>
    <xf numFmtId="165" fontId="4" fillId="0" borderId="0" xfId="7" applyFont="1"/>
    <xf numFmtId="165" fontId="10" fillId="0" borderId="0" xfId="7" applyFont="1"/>
    <xf numFmtId="44" fontId="9" fillId="0" borderId="4" xfId="4" applyFont="1" applyBorder="1" applyProtection="1"/>
    <xf numFmtId="44" fontId="9" fillId="0" borderId="0" xfId="4" applyFont="1" applyProtection="1"/>
    <xf numFmtId="37" fontId="9" fillId="0" borderId="0" xfId="7" applyNumberFormat="1" applyFont="1" applyAlignment="1" applyProtection="1">
      <alignment horizontal="center"/>
    </xf>
    <xf numFmtId="37" fontId="9" fillId="0" borderId="0" xfId="7" applyNumberFormat="1" applyFont="1" applyProtection="1"/>
    <xf numFmtId="165" fontId="30" fillId="0" borderId="0" xfId="0" applyFont="1" applyAlignment="1">
      <alignment vertical="center"/>
    </xf>
    <xf numFmtId="165" fontId="30" fillId="0" borderId="0" xfId="0" applyFont="1"/>
    <xf numFmtId="165" fontId="17" fillId="0" borderId="0" xfId="7" applyFont="1" applyFill="1"/>
    <xf numFmtId="165" fontId="5" fillId="0" borderId="5" xfId="7" applyFont="1" applyBorder="1"/>
    <xf numFmtId="165" fontId="5" fillId="0" borderId="5" xfId="7" applyBorder="1"/>
    <xf numFmtId="37" fontId="5" fillId="0" borderId="5" xfId="7" applyNumberFormat="1" applyBorder="1" applyAlignment="1" applyProtection="1">
      <alignment horizontal="center"/>
    </xf>
    <xf numFmtId="44" fontId="5" fillId="0" borderId="5" xfId="4" applyFont="1" applyBorder="1" applyProtection="1"/>
    <xf numFmtId="165" fontId="0" fillId="0" borderId="5" xfId="0" applyBorder="1"/>
    <xf numFmtId="165" fontId="5" fillId="0" borderId="0" xfId="7" applyFont="1" applyAlignment="1">
      <alignment wrapText="1"/>
    </xf>
    <xf numFmtId="165" fontId="5" fillId="0" borderId="0" xfId="7" applyFont="1" applyAlignment="1">
      <alignment horizontal="left"/>
    </xf>
    <xf numFmtId="165" fontId="5" fillId="0" borderId="0" xfId="7" applyFont="1" applyAlignment="1">
      <alignment horizontal="left" indent="2"/>
    </xf>
    <xf numFmtId="44" fontId="4" fillId="0" borderId="0" xfId="4" applyFont="1" applyBorder="1" applyProtection="1"/>
    <xf numFmtId="37" fontId="5" fillId="0" borderId="6" xfId="7" applyNumberFormat="1" applyBorder="1" applyAlignment="1" applyProtection="1">
      <alignment horizontal="center"/>
    </xf>
    <xf numFmtId="37" fontId="5" fillId="0" borderId="7" xfId="7" applyNumberFormat="1" applyBorder="1" applyAlignment="1" applyProtection="1">
      <alignment horizontal="center"/>
    </xf>
    <xf numFmtId="37" fontId="5" fillId="0" borderId="8" xfId="7" applyNumberFormat="1" applyBorder="1" applyAlignment="1" applyProtection="1">
      <alignment horizontal="center"/>
    </xf>
    <xf numFmtId="44" fontId="9" fillId="0" borderId="9" xfId="4" applyFont="1" applyBorder="1" applyProtection="1"/>
    <xf numFmtId="165" fontId="5" fillId="0" borderId="6" xfId="7" applyBorder="1" applyAlignment="1">
      <alignment horizontal="center"/>
    </xf>
    <xf numFmtId="165" fontId="5" fillId="0" borderId="8" xfId="7" applyBorder="1"/>
    <xf numFmtId="44" fontId="9" fillId="0" borderId="0" xfId="4" applyFont="1" applyBorder="1" applyProtection="1"/>
    <xf numFmtId="10" fontId="5" fillId="0" borderId="0" xfId="0" applyNumberFormat="1" applyFont="1"/>
    <xf numFmtId="10" fontId="0" fillId="0" borderId="0" xfId="0" applyNumberFormat="1"/>
    <xf numFmtId="44" fontId="11" fillId="0" borderId="4" xfId="4" applyFont="1" applyBorder="1" applyProtection="1"/>
    <xf numFmtId="44" fontId="9" fillId="0" borderId="4" xfId="24" applyNumberFormat="1" applyFont="1" applyBorder="1"/>
    <xf numFmtId="44" fontId="9" fillId="0" borderId="8" xfId="4" applyFont="1" applyBorder="1" applyProtection="1"/>
    <xf numFmtId="165" fontId="9" fillId="0" borderId="10" xfId="7" applyFont="1" applyBorder="1"/>
    <xf numFmtId="5" fontId="9" fillId="0" borderId="0" xfId="7" applyNumberFormat="1" applyFont="1" applyProtection="1"/>
    <xf numFmtId="165" fontId="11" fillId="0" borderId="0" xfId="7" applyFont="1"/>
    <xf numFmtId="165" fontId="8" fillId="0" borderId="0" xfId="0" applyFont="1"/>
    <xf numFmtId="165" fontId="8" fillId="2" borderId="22" xfId="0" quotePrefix="1" applyNumberFormat="1" applyFont="1" applyFill="1" applyBorder="1" applyAlignment="1" applyProtection="1">
      <alignment horizontal="right"/>
      <protection locked="0"/>
    </xf>
    <xf numFmtId="44" fontId="9" fillId="0" borderId="4" xfId="4" applyFont="1" applyFill="1" applyBorder="1" applyProtection="1"/>
    <xf numFmtId="44" fontId="11" fillId="0" borderId="11" xfId="4" applyFont="1" applyBorder="1" applyProtection="1"/>
    <xf numFmtId="165" fontId="9" fillId="0" borderId="4" xfId="7" applyFont="1" applyBorder="1"/>
    <xf numFmtId="44" fontId="5" fillId="0" borderId="0" xfId="4" applyFont="1" applyProtection="1"/>
    <xf numFmtId="44" fontId="9" fillId="0" borderId="11" xfId="4" applyFont="1" applyBorder="1" applyProtection="1"/>
    <xf numFmtId="44" fontId="5" fillId="0" borderId="0" xfId="4" applyFont="1"/>
    <xf numFmtId="44" fontId="9" fillId="0" borderId="0" xfId="4" applyFont="1" applyAlignment="1" applyProtection="1">
      <alignment horizontal="right"/>
    </xf>
    <xf numFmtId="44" fontId="9" fillId="0" borderId="0" xfId="4" applyFont="1"/>
    <xf numFmtId="165" fontId="9" fillId="0" borderId="0" xfId="7" applyFont="1" applyAlignment="1">
      <alignment horizontal="right"/>
    </xf>
    <xf numFmtId="3" fontId="9" fillId="0" borderId="0" xfId="7" applyNumberFormat="1" applyFont="1"/>
    <xf numFmtId="44" fontId="9" fillId="0" borderId="11" xfId="4" applyFont="1" applyBorder="1"/>
    <xf numFmtId="165" fontId="11" fillId="0" borderId="0" xfId="7" applyFont="1" applyBorder="1" applyAlignment="1">
      <alignment horizontal="right"/>
    </xf>
    <xf numFmtId="44" fontId="9" fillId="0" borderId="12" xfId="4" applyFont="1" applyBorder="1"/>
    <xf numFmtId="44" fontId="9" fillId="0" borderId="13" xfId="4" applyFont="1" applyBorder="1" applyProtection="1"/>
    <xf numFmtId="164" fontId="1" fillId="0" borderId="0" xfId="1" applyNumberFormat="1" applyFont="1" applyFill="1" applyBorder="1"/>
    <xf numFmtId="49" fontId="5" fillId="0" borderId="0" xfId="0" applyNumberFormat="1" applyFont="1"/>
    <xf numFmtId="49" fontId="0" fillId="0" borderId="0" xfId="0" applyNumberFormat="1" applyFont="1"/>
    <xf numFmtId="44" fontId="9" fillId="0" borderId="0" xfId="4" applyFont="1" applyAlignment="1" applyProtection="1">
      <alignment horizontal="center"/>
    </xf>
    <xf numFmtId="165" fontId="9" fillId="0" borderId="0" xfId="7" applyFont="1" applyBorder="1"/>
    <xf numFmtId="37" fontId="9" fillId="0" borderId="0" xfId="7" applyNumberFormat="1" applyFont="1" applyBorder="1" applyProtection="1"/>
    <xf numFmtId="165" fontId="16" fillId="0" borderId="0" xfId="0" applyFont="1"/>
    <xf numFmtId="165" fontId="19" fillId="0" borderId="0" xfId="7" applyFont="1" applyProtection="1"/>
    <xf numFmtId="165" fontId="16" fillId="0" borderId="0" xfId="7" applyFont="1" applyProtection="1"/>
    <xf numFmtId="0" fontId="10" fillId="0" borderId="0" xfId="0" applyNumberFormat="1" applyFont="1"/>
    <xf numFmtId="0" fontId="5" fillId="0" borderId="0" xfId="7" applyNumberFormat="1"/>
    <xf numFmtId="0" fontId="10" fillId="0" borderId="0" xfId="7" applyNumberFormat="1" applyFont="1"/>
    <xf numFmtId="0" fontId="6" fillId="0" borderId="0" xfId="0" applyNumberFormat="1" applyFont="1"/>
    <xf numFmtId="0" fontId="0" fillId="0" borderId="0" xfId="0" applyNumberFormat="1"/>
    <xf numFmtId="0" fontId="0" fillId="0" borderId="4" xfId="0" applyNumberFormat="1" applyBorder="1" applyAlignment="1">
      <alignment horizontal="center"/>
    </xf>
    <xf numFmtId="0" fontId="5" fillId="0" borderId="0" xfId="7" applyNumberFormat="1" applyAlignment="1">
      <alignment horizontal="center"/>
    </xf>
    <xf numFmtId="0" fontId="2" fillId="0" borderId="0" xfId="7" applyNumberFormat="1" applyFont="1" applyAlignment="1">
      <alignment horizontal="center"/>
    </xf>
    <xf numFmtId="0" fontId="9" fillId="0" borderId="0" xfId="7" applyNumberFormat="1" applyFont="1" applyAlignment="1">
      <alignment horizontal="center"/>
    </xf>
    <xf numFmtId="0" fontId="1" fillId="0" borderId="0" xfId="7" applyNumberFormat="1" applyFont="1" applyAlignment="1">
      <alignment horizontal="center"/>
    </xf>
    <xf numFmtId="0" fontId="9" fillId="0" borderId="0" xfId="7" quotePrefix="1" applyNumberFormat="1" applyFont="1" applyAlignment="1">
      <alignment horizontal="center"/>
    </xf>
    <xf numFmtId="0" fontId="9" fillId="0" borderId="5" xfId="7" quotePrefix="1" applyNumberFormat="1" applyFont="1" applyBorder="1" applyAlignment="1">
      <alignment horizontal="center"/>
    </xf>
    <xf numFmtId="0" fontId="0" fillId="0" borderId="0" xfId="0" applyNumberFormat="1" applyAlignment="1">
      <alignment horizontal="center"/>
    </xf>
    <xf numFmtId="0" fontId="9" fillId="0" borderId="0" xfId="0" applyNumberFormat="1" applyFont="1" applyAlignment="1">
      <alignment horizontal="center"/>
    </xf>
    <xf numFmtId="165" fontId="20" fillId="0" borderId="0" xfId="0" applyFont="1" applyAlignment="1">
      <alignment horizontal="right"/>
    </xf>
    <xf numFmtId="165" fontId="20" fillId="0" borderId="0" xfId="0" applyFont="1"/>
    <xf numFmtId="0" fontId="20" fillId="0" borderId="0" xfId="0" applyNumberFormat="1" applyFont="1"/>
    <xf numFmtId="14" fontId="4" fillId="0" borderId="22" xfId="0" applyNumberFormat="1" applyFont="1" applyFill="1" applyBorder="1" applyAlignment="1" applyProtection="1">
      <alignment horizontal="right"/>
      <protection locked="0"/>
    </xf>
    <xf numFmtId="165" fontId="0" fillId="0" borderId="4" xfId="0" applyNumberFormat="1" applyBorder="1" applyAlignment="1">
      <alignment horizontal="center"/>
    </xf>
    <xf numFmtId="14" fontId="0" fillId="0" borderId="4" xfId="0" applyNumberFormat="1" applyBorder="1" applyAlignment="1">
      <alignment horizontal="center"/>
    </xf>
    <xf numFmtId="165" fontId="2" fillId="0" borderId="0" xfId="7" applyFont="1" applyAlignment="1" applyProtection="1">
      <alignment horizontal="center"/>
    </xf>
    <xf numFmtId="37" fontId="11" fillId="0" borderId="0" xfId="7" applyNumberFormat="1" applyFont="1"/>
    <xf numFmtId="5" fontId="9" fillId="0" borderId="0" xfId="7" applyNumberFormat="1" applyFont="1" applyFill="1" applyProtection="1"/>
    <xf numFmtId="165" fontId="0" fillId="0" borderId="0" xfId="0" applyFill="1"/>
    <xf numFmtId="37" fontId="9" fillId="0" borderId="0" xfId="7" applyNumberFormat="1" applyFont="1"/>
    <xf numFmtId="37" fontId="9" fillId="0" borderId="0" xfId="7" applyNumberFormat="1" applyFont="1" applyAlignment="1">
      <alignment horizontal="left"/>
    </xf>
    <xf numFmtId="165" fontId="9" fillId="0" borderId="0" xfId="7" applyFont="1" applyAlignment="1">
      <alignment vertical="center"/>
    </xf>
    <xf numFmtId="165" fontId="0" fillId="0" borderId="0" xfId="0" applyAlignment="1">
      <alignment horizontal="center"/>
    </xf>
    <xf numFmtId="165" fontId="21" fillId="0" borderId="0" xfId="0" applyFont="1"/>
    <xf numFmtId="165" fontId="21" fillId="0" borderId="0" xfId="7" applyFont="1" applyProtection="1"/>
    <xf numFmtId="165" fontId="21" fillId="0" borderId="0" xfId="7" applyFont="1"/>
    <xf numFmtId="37" fontId="5" fillId="0" borderId="0" xfId="7" applyNumberFormat="1" applyAlignment="1">
      <alignment horizontal="center"/>
    </xf>
    <xf numFmtId="37" fontId="0" fillId="0" borderId="0" xfId="0" applyNumberFormat="1"/>
    <xf numFmtId="0" fontId="4" fillId="0" borderId="0" xfId="7" applyNumberFormat="1" applyFont="1"/>
    <xf numFmtId="165" fontId="11" fillId="0" borderId="0" xfId="7" applyFont="1" applyAlignment="1">
      <alignment wrapText="1"/>
    </xf>
    <xf numFmtId="165" fontId="11" fillId="0" borderId="0" xfId="7" applyFont="1" applyAlignment="1"/>
    <xf numFmtId="165" fontId="9" fillId="0" borderId="0" xfId="7" applyFont="1" applyFill="1"/>
    <xf numFmtId="0" fontId="5" fillId="0" borderId="0" xfId="7" applyNumberFormat="1" applyFont="1" applyAlignment="1">
      <alignment horizontal="center"/>
    </xf>
    <xf numFmtId="165" fontId="5" fillId="0" borderId="0" xfId="7" applyAlignment="1">
      <alignment wrapText="1"/>
    </xf>
    <xf numFmtId="165" fontId="5" fillId="0" borderId="0" xfId="7" applyAlignment="1"/>
    <xf numFmtId="165" fontId="9" fillId="0" borderId="3" xfId="7" applyFont="1" applyBorder="1"/>
    <xf numFmtId="0" fontId="10" fillId="0" borderId="0" xfId="0" applyNumberFormat="1" applyFont="1" applyAlignment="1">
      <alignment horizontal="center"/>
    </xf>
    <xf numFmtId="165" fontId="31" fillId="3" borderId="0" xfId="0" applyFont="1" applyFill="1" applyAlignment="1">
      <alignment horizontal="center"/>
    </xf>
    <xf numFmtId="0" fontId="0" fillId="0" borderId="0" xfId="0" applyNumberFormat="1" applyAlignment="1">
      <alignment horizontal="center" vertical="center"/>
    </xf>
    <xf numFmtId="0" fontId="11" fillId="0" borderId="4" xfId="7" applyNumberFormat="1" applyFont="1" applyBorder="1" applyAlignment="1"/>
    <xf numFmtId="0" fontId="9" fillId="0" borderId="0" xfId="0" applyNumberFormat="1" applyFont="1"/>
    <xf numFmtId="0" fontId="9" fillId="0" borderId="0" xfId="7" applyNumberFormat="1" applyFont="1"/>
    <xf numFmtId="14" fontId="9" fillId="0" borderId="0" xfId="0" applyNumberFormat="1" applyFont="1"/>
    <xf numFmtId="165" fontId="4" fillId="2" borderId="22" xfId="7" applyFont="1" applyFill="1" applyBorder="1" applyAlignment="1" applyProtection="1">
      <alignment horizontal="center"/>
      <protection locked="0"/>
    </xf>
    <xf numFmtId="44" fontId="9" fillId="2" borderId="4" xfId="4" applyFont="1" applyFill="1" applyBorder="1" applyProtection="1">
      <protection locked="0"/>
    </xf>
    <xf numFmtId="10" fontId="9" fillId="2" borderId="4" xfId="24" applyNumberFormat="1" applyFont="1" applyFill="1" applyBorder="1" applyAlignment="1" applyProtection="1">
      <alignment horizontal="center"/>
      <protection locked="0"/>
    </xf>
    <xf numFmtId="44" fontId="9" fillId="2" borderId="0" xfId="4" applyFont="1" applyFill="1" applyBorder="1" applyProtection="1">
      <protection locked="0"/>
    </xf>
    <xf numFmtId="3" fontId="9" fillId="0" borderId="0" xfId="7" applyNumberFormat="1" applyFont="1" applyProtection="1">
      <protection locked="0"/>
    </xf>
    <xf numFmtId="44" fontId="9" fillId="0" borderId="0" xfId="4" applyFont="1" applyProtection="1">
      <protection locked="0"/>
    </xf>
    <xf numFmtId="165" fontId="9" fillId="2" borderId="4" xfId="7" applyFont="1" applyFill="1" applyBorder="1" applyProtection="1">
      <protection locked="0"/>
    </xf>
    <xf numFmtId="165" fontId="9" fillId="2" borderId="9" xfId="7" applyFont="1" applyFill="1" applyBorder="1" applyAlignment="1" applyProtection="1">
      <alignment wrapText="1"/>
      <protection locked="0"/>
    </xf>
    <xf numFmtId="165" fontId="9" fillId="2" borderId="14" xfId="7" applyFont="1" applyFill="1" applyBorder="1" applyAlignment="1" applyProtection="1">
      <alignment wrapText="1"/>
      <protection locked="0"/>
    </xf>
    <xf numFmtId="44" fontId="9" fillId="2" borderId="10" xfId="4" applyFont="1" applyFill="1" applyBorder="1" applyProtection="1">
      <protection locked="0"/>
    </xf>
    <xf numFmtId="44" fontId="9" fillId="2" borderId="15" xfId="4" applyFont="1" applyFill="1" applyBorder="1" applyProtection="1">
      <protection locked="0"/>
    </xf>
    <xf numFmtId="0" fontId="0" fillId="0" borderId="0" xfId="0" applyNumberFormat="1" applyProtection="1">
      <protection locked="0"/>
    </xf>
    <xf numFmtId="44" fontId="9" fillId="0" borderId="11" xfId="4" applyFont="1" applyFill="1" applyBorder="1" applyProtection="1"/>
    <xf numFmtId="44" fontId="5" fillId="0" borderId="0" xfId="4" applyFont="1" applyBorder="1" applyProtection="1"/>
    <xf numFmtId="44" fontId="11" fillId="0" borderId="0" xfId="4" applyFont="1" applyAlignment="1">
      <alignment wrapText="1"/>
    </xf>
    <xf numFmtId="37" fontId="1" fillId="0" borderId="0" xfId="0" quotePrefix="1" applyNumberFormat="1" applyFont="1" applyAlignment="1" applyProtection="1">
      <alignment horizontal="left"/>
    </xf>
    <xf numFmtId="37" fontId="1" fillId="0" borderId="0" xfId="0" applyNumberFormat="1" applyFont="1" applyAlignment="1" applyProtection="1">
      <alignment horizontal="left"/>
    </xf>
    <xf numFmtId="37" fontId="1" fillId="0" borderId="0" xfId="0" applyNumberFormat="1" applyFont="1" applyProtection="1"/>
    <xf numFmtId="49" fontId="1" fillId="0" borderId="0" xfId="0" quotePrefix="1" applyNumberFormat="1" applyFont="1"/>
    <xf numFmtId="37" fontId="1" fillId="0" borderId="5" xfId="0" applyNumberFormat="1" applyFont="1" applyBorder="1" applyAlignment="1" applyProtection="1">
      <alignment horizontal="left"/>
    </xf>
    <xf numFmtId="37" fontId="1" fillId="0" borderId="0" xfId="0" applyNumberFormat="1" applyFont="1" applyBorder="1" applyAlignment="1" applyProtection="1">
      <alignment horizontal="left"/>
    </xf>
    <xf numFmtId="164" fontId="1" fillId="0" borderId="0" xfId="1" applyNumberFormat="1" applyFont="1" applyBorder="1"/>
    <xf numFmtId="0" fontId="21" fillId="0" borderId="0" xfId="0" applyNumberFormat="1" applyFont="1"/>
    <xf numFmtId="0" fontId="16" fillId="0" borderId="0" xfId="0" applyNumberFormat="1" applyFont="1"/>
    <xf numFmtId="44" fontId="22" fillId="0" borderId="4" xfId="4" applyFont="1" applyBorder="1"/>
    <xf numFmtId="165" fontId="22" fillId="0" borderId="0" xfId="0" applyFont="1"/>
    <xf numFmtId="44" fontId="22" fillId="0" borderId="3" xfId="4" applyFont="1" applyBorder="1"/>
    <xf numFmtId="44" fontId="22" fillId="0" borderId="11" xfId="4" applyFont="1" applyBorder="1"/>
    <xf numFmtId="166" fontId="5" fillId="0" borderId="4" xfId="24" applyNumberFormat="1" applyFont="1" applyBorder="1"/>
    <xf numFmtId="5" fontId="9" fillId="2" borderId="4" xfId="7" applyNumberFormat="1" applyFont="1" applyFill="1" applyBorder="1" applyAlignment="1" applyProtection="1">
      <alignment wrapText="1"/>
      <protection locked="0"/>
    </xf>
    <xf numFmtId="5" fontId="9" fillId="0" borderId="0" xfId="7" applyNumberFormat="1" applyFont="1" applyAlignment="1" applyProtection="1">
      <alignment wrapText="1"/>
    </xf>
    <xf numFmtId="0" fontId="11" fillId="0" borderId="0" xfId="7" applyNumberFormat="1" applyFont="1"/>
    <xf numFmtId="49" fontId="9" fillId="0" borderId="0" xfId="7" applyNumberFormat="1" applyFont="1"/>
    <xf numFmtId="165" fontId="5" fillId="0" borderId="0" xfId="7" applyAlignment="1" applyProtection="1">
      <alignment horizontal="center"/>
    </xf>
    <xf numFmtId="49" fontId="1" fillId="0" borderId="0" xfId="7" applyNumberFormat="1" applyFont="1"/>
    <xf numFmtId="49" fontId="9" fillId="2" borderId="16" xfId="7" applyNumberFormat="1" applyFont="1" applyFill="1" applyBorder="1" applyAlignment="1" applyProtection="1">
      <alignment wrapText="1"/>
      <protection locked="0"/>
    </xf>
    <xf numFmtId="49" fontId="9" fillId="2" borderId="17" xfId="7" applyNumberFormat="1" applyFont="1" applyFill="1" applyBorder="1" applyAlignment="1" applyProtection="1">
      <alignment wrapText="1"/>
      <protection locked="0"/>
    </xf>
    <xf numFmtId="44" fontId="9" fillId="0" borderId="18" xfId="4" applyFont="1" applyBorder="1"/>
    <xf numFmtId="44" fontId="9" fillId="0" borderId="19" xfId="4" applyFont="1" applyBorder="1" applyProtection="1"/>
    <xf numFmtId="44" fontId="9" fillId="0" borderId="1" xfId="4" applyFont="1" applyBorder="1" applyProtection="1"/>
    <xf numFmtId="10" fontId="9" fillId="0" borderId="18" xfId="24" applyNumberFormat="1" applyFont="1" applyBorder="1" applyProtection="1"/>
    <xf numFmtId="44" fontId="9" fillId="0" borderId="20" xfId="4" applyFont="1" applyFill="1" applyBorder="1"/>
    <xf numFmtId="9" fontId="9" fillId="0" borderId="20" xfId="24" applyFont="1" applyFill="1" applyBorder="1"/>
    <xf numFmtId="49" fontId="9" fillId="2" borderId="4" xfId="7" applyNumberFormat="1" applyFont="1" applyFill="1" applyBorder="1" applyAlignment="1" applyProtection="1">
      <alignment wrapText="1"/>
      <protection locked="0"/>
    </xf>
    <xf numFmtId="37" fontId="1" fillId="0" borderId="0" xfId="0" applyNumberFormat="1" applyFont="1" applyBorder="1" applyProtection="1"/>
    <xf numFmtId="0" fontId="5" fillId="0" borderId="0" xfId="0" applyNumberFormat="1" applyFont="1"/>
    <xf numFmtId="14" fontId="10" fillId="0" borderId="0" xfId="0" applyNumberFormat="1" applyFont="1"/>
    <xf numFmtId="0" fontId="24" fillId="0" borderId="0" xfId="23" applyFill="1" applyBorder="1" applyAlignment="1">
      <alignment horizontal="center"/>
    </xf>
    <xf numFmtId="0" fontId="24" fillId="0" borderId="0" xfId="23" applyFill="1" applyBorder="1" applyAlignment="1"/>
    <xf numFmtId="0" fontId="24" fillId="0" borderId="0" xfId="23"/>
    <xf numFmtId="0" fontId="24" fillId="0" borderId="0" xfId="23" applyBorder="1"/>
    <xf numFmtId="0" fontId="25" fillId="0" borderId="0" xfId="23" applyFont="1" applyFill="1" applyBorder="1"/>
    <xf numFmtId="0" fontId="25" fillId="0" borderId="0" xfId="23" applyFont="1" applyBorder="1"/>
    <xf numFmtId="165" fontId="32" fillId="0" borderId="0" xfId="0" applyFont="1" applyProtection="1"/>
    <xf numFmtId="165" fontId="26" fillId="0" borderId="0" xfId="0" applyFont="1" applyProtection="1"/>
    <xf numFmtId="165" fontId="33" fillId="0" borderId="0" xfId="0" applyFont="1"/>
    <xf numFmtId="165" fontId="33" fillId="0" borderId="0" xfId="0" applyFont="1" applyProtection="1">
      <protection locked="0"/>
    </xf>
    <xf numFmtId="165" fontId="34" fillId="0" borderId="0" xfId="0" applyFont="1" applyAlignment="1">
      <alignment horizontal="right"/>
    </xf>
    <xf numFmtId="0" fontId="32" fillId="0" borderId="0" xfId="0" applyNumberFormat="1" applyFont="1" applyProtection="1"/>
    <xf numFmtId="0" fontId="32" fillId="0" borderId="0" xfId="0" applyNumberFormat="1" applyFont="1" applyAlignment="1" applyProtection="1">
      <alignment wrapText="1"/>
    </xf>
    <xf numFmtId="165" fontId="5" fillId="0" borderId="0" xfId="0" applyFont="1" applyProtection="1">
      <protection locked="0"/>
    </xf>
    <xf numFmtId="165" fontId="4" fillId="2" borderId="22" xfId="0" applyNumberFormat="1" applyFont="1" applyFill="1" applyBorder="1" applyAlignment="1" applyProtection="1">
      <alignment horizontal="left"/>
    </xf>
    <xf numFmtId="1" fontId="0" fillId="0" borderId="0" xfId="0" applyNumberFormat="1"/>
    <xf numFmtId="165" fontId="27" fillId="0" borderId="0" xfId="0" applyFont="1"/>
    <xf numFmtId="165" fontId="1" fillId="0" borderId="0" xfId="0" applyFont="1"/>
    <xf numFmtId="165" fontId="5" fillId="0" borderId="0" xfId="0" applyFont="1" applyAlignment="1">
      <alignment horizontal="left" wrapText="1"/>
    </xf>
    <xf numFmtId="49" fontId="5" fillId="0" borderId="0" xfId="0" applyNumberFormat="1" applyFont="1" applyAlignment="1">
      <alignment horizontal="left"/>
    </xf>
    <xf numFmtId="165" fontId="4" fillId="0" borderId="0" xfId="0" applyFont="1" applyAlignment="1">
      <alignment horizontal="left" wrapText="1"/>
    </xf>
    <xf numFmtId="49" fontId="0" fillId="0" borderId="0" xfId="0" applyNumberFormat="1" applyAlignment="1">
      <alignment horizontal="left"/>
    </xf>
    <xf numFmtId="165" fontId="5" fillId="2" borderId="22" xfId="0" applyFont="1" applyFill="1" applyBorder="1" applyAlignment="1" applyProtection="1">
      <alignment horizontal="left"/>
      <protection locked="0"/>
    </xf>
    <xf numFmtId="165" fontId="0" fillId="2" borderId="22" xfId="0" applyFill="1" applyBorder="1" applyAlignment="1" applyProtection="1">
      <alignment horizontal="left"/>
      <protection locked="0"/>
    </xf>
    <xf numFmtId="37" fontId="5" fillId="2" borderId="23" xfId="0" applyNumberFormat="1" applyFont="1" applyFill="1" applyBorder="1" applyAlignment="1" applyProtection="1">
      <alignment horizontal="left"/>
      <protection locked="0"/>
    </xf>
    <xf numFmtId="37" fontId="0" fillId="2" borderId="23" xfId="0" applyNumberFormat="1" applyFill="1" applyBorder="1" applyAlignment="1" applyProtection="1">
      <alignment horizontal="left"/>
      <protection locked="0"/>
    </xf>
    <xf numFmtId="14" fontId="34" fillId="0" borderId="0" xfId="0" applyNumberFormat="1" applyFont="1" applyAlignment="1" applyProtection="1">
      <alignment horizontal="left"/>
      <protection locked="0"/>
    </xf>
    <xf numFmtId="0" fontId="5" fillId="2" borderId="22" xfId="0" applyNumberFormat="1" applyFont="1" applyFill="1" applyBorder="1" applyAlignment="1" applyProtection="1">
      <alignment horizontal="left"/>
      <protection locked="0"/>
    </xf>
    <xf numFmtId="0" fontId="29" fillId="4" borderId="0" xfId="5" applyNumberFormat="1" applyFill="1" applyBorder="1" applyAlignment="1">
      <alignment horizontal="center"/>
    </xf>
    <xf numFmtId="0" fontId="29" fillId="4" borderId="24" xfId="5" applyNumberFormat="1" applyFill="1" applyBorder="1" applyAlignment="1">
      <alignment horizontal="center"/>
    </xf>
    <xf numFmtId="165" fontId="6" fillId="0" borderId="0" xfId="0" applyFont="1" applyAlignment="1">
      <alignment horizontal="center"/>
    </xf>
    <xf numFmtId="165" fontId="7" fillId="0" borderId="0" xfId="0" applyFont="1" applyAlignment="1">
      <alignment horizontal="center"/>
    </xf>
    <xf numFmtId="0" fontId="2" fillId="2" borderId="5" xfId="0" applyNumberFormat="1" applyFont="1" applyFill="1" applyBorder="1" applyAlignment="1" applyProtection="1">
      <protection locked="0"/>
    </xf>
    <xf numFmtId="0" fontId="0" fillId="2" borderId="4" xfId="0" applyNumberFormat="1" applyFill="1" applyBorder="1" applyAlignment="1" applyProtection="1">
      <alignment horizontal="left"/>
      <protection locked="0"/>
    </xf>
    <xf numFmtId="0" fontId="0" fillId="2" borderId="3" xfId="0" applyNumberFormat="1" applyFill="1" applyBorder="1" applyAlignment="1" applyProtection="1">
      <alignment horizontal="left"/>
      <protection locked="0"/>
    </xf>
    <xf numFmtId="0" fontId="4" fillId="0" borderId="0" xfId="0" applyNumberFormat="1" applyFont="1" applyBorder="1" applyAlignment="1" applyProtection="1">
      <alignment horizontal="left" wrapText="1"/>
      <protection locked="0"/>
    </xf>
    <xf numFmtId="165" fontId="5" fillId="0" borderId="0" xfId="0" applyFont="1" applyAlignment="1">
      <alignment horizontal="left" vertical="center" wrapText="1"/>
    </xf>
    <xf numFmtId="165" fontId="0" fillId="0" borderId="0" xfId="0" applyAlignment="1">
      <alignment horizontal="left" vertical="center" wrapText="1"/>
    </xf>
    <xf numFmtId="0" fontId="29" fillId="2" borderId="3" xfId="5" applyNumberFormat="1" applyFill="1" applyBorder="1" applyAlignment="1" applyProtection="1">
      <protection locked="0"/>
    </xf>
    <xf numFmtId="0" fontId="0" fillId="2" borderId="3" xfId="0" applyNumberFormat="1" applyFill="1" applyBorder="1" applyAlignment="1" applyProtection="1">
      <protection locked="0"/>
    </xf>
    <xf numFmtId="0" fontId="5" fillId="2" borderId="3" xfId="0" applyNumberFormat="1" applyFont="1" applyFill="1" applyBorder="1" applyAlignment="1" applyProtection="1">
      <protection locked="0"/>
    </xf>
    <xf numFmtId="165" fontId="5" fillId="0" borderId="0" xfId="7" applyFont="1" applyAlignment="1">
      <alignment horizontal="left" wrapText="1"/>
    </xf>
    <xf numFmtId="165" fontId="4" fillId="0" borderId="0" xfId="7" applyFont="1" applyAlignment="1">
      <alignment horizontal="center"/>
    </xf>
    <xf numFmtId="165" fontId="12" fillId="0" borderId="0" xfId="7" applyFont="1" applyAlignment="1">
      <alignment horizontal="center"/>
    </xf>
    <xf numFmtId="165" fontId="5" fillId="0" borderId="0" xfId="7" applyFont="1" applyAlignment="1">
      <alignment horizontal="center"/>
    </xf>
    <xf numFmtId="165" fontId="1" fillId="0" borderId="0" xfId="7" applyFont="1" applyAlignment="1">
      <alignment horizontal="left" vertical="center" wrapText="1"/>
    </xf>
    <xf numFmtId="37" fontId="9" fillId="0" borderId="21" xfId="7" quotePrefix="1" applyNumberFormat="1" applyFont="1" applyBorder="1" applyAlignment="1" applyProtection="1">
      <alignment horizontal="center"/>
    </xf>
    <xf numFmtId="37" fontId="9" fillId="0" borderId="3" xfId="7" applyNumberFormat="1" applyFont="1" applyBorder="1" applyAlignment="1" applyProtection="1">
      <alignment horizontal="center"/>
    </xf>
    <xf numFmtId="44" fontId="11" fillId="0" borderId="4" xfId="4" applyFont="1" applyBorder="1" applyAlignment="1">
      <alignment horizontal="right"/>
    </xf>
    <xf numFmtId="165" fontId="2" fillId="0" borderId="0" xfId="7" applyFont="1" applyAlignment="1">
      <alignment horizontal="center"/>
    </xf>
    <xf numFmtId="165" fontId="4" fillId="2" borderId="4" xfId="7" applyFont="1" applyFill="1" applyBorder="1" applyAlignment="1" applyProtection="1">
      <alignment horizontal="left"/>
      <protection locked="0"/>
    </xf>
    <xf numFmtId="165" fontId="8" fillId="0" borderId="0" xfId="7" applyFont="1" applyAlignment="1">
      <alignment horizontal="center"/>
    </xf>
    <xf numFmtId="0" fontId="4" fillId="2" borderId="4" xfId="7" applyNumberFormat="1" applyFont="1" applyFill="1" applyBorder="1" applyAlignment="1" applyProtection="1">
      <alignment horizontal="left"/>
      <protection locked="0"/>
    </xf>
    <xf numFmtId="165" fontId="12" fillId="0" borderId="0" xfId="7" applyFont="1" applyAlignment="1" applyProtection="1">
      <alignment horizontal="center"/>
      <protection locked="0"/>
    </xf>
    <xf numFmtId="165" fontId="9" fillId="0" borderId="0" xfId="7" applyFont="1" applyAlignment="1">
      <alignment horizontal="left" vertical="center" wrapText="1"/>
    </xf>
    <xf numFmtId="165" fontId="2" fillId="0" borderId="0" xfId="7" applyFont="1" applyAlignment="1" applyProtection="1">
      <alignment horizontal="center"/>
      <protection locked="0"/>
    </xf>
    <xf numFmtId="165" fontId="12" fillId="0" borderId="0" xfId="7" applyFont="1" applyAlignment="1" applyProtection="1">
      <alignment horizontal="center"/>
    </xf>
    <xf numFmtId="165" fontId="5" fillId="0" borderId="0" xfId="7" quotePrefix="1" applyAlignment="1" applyProtection="1">
      <alignment horizontal="left" vertical="center" wrapText="1"/>
    </xf>
  </cellXfs>
  <cellStyles count="25">
    <cellStyle name="Comma" xfId="1" builtinId="3"/>
    <cellStyle name="Comma 2" xfId="2" xr:uid="{00000000-0005-0000-0000-000001000000}"/>
    <cellStyle name="Comma 2 2" xfId="3" xr:uid="{00000000-0005-0000-0000-000002000000}"/>
    <cellStyle name="Currency" xfId="4" builtinId="4"/>
    <cellStyle name="Hyperlink" xfId="5" builtinId="8"/>
    <cellStyle name="Normal" xfId="0" builtinId="0"/>
    <cellStyle name="Normal 10" xfId="6" xr:uid="{00000000-0005-0000-0000-000006000000}"/>
    <cellStyle name="Normal 2" xfId="7" xr:uid="{00000000-0005-0000-0000-000007000000}"/>
    <cellStyle name="Normal 2 2" xfId="8" xr:uid="{00000000-0005-0000-0000-000008000000}"/>
    <cellStyle name="Normal 3" xfId="9" xr:uid="{00000000-0005-0000-0000-000009000000}"/>
    <cellStyle name="Normal 3 2" xfId="10" xr:uid="{00000000-0005-0000-0000-00000A000000}"/>
    <cellStyle name="Normal 4" xfId="11" xr:uid="{00000000-0005-0000-0000-00000B000000}"/>
    <cellStyle name="Normal 4 2" xfId="12" xr:uid="{00000000-0005-0000-0000-00000C000000}"/>
    <cellStyle name="Normal 4 2 2" xfId="13" xr:uid="{00000000-0005-0000-0000-00000D000000}"/>
    <cellStyle name="Normal 4 3" xfId="14" xr:uid="{00000000-0005-0000-0000-00000E000000}"/>
    <cellStyle name="Normal 4_regional school" xfId="15" xr:uid="{00000000-0005-0000-0000-00000F000000}"/>
    <cellStyle name="Normal 5" xfId="16" xr:uid="{00000000-0005-0000-0000-000010000000}"/>
    <cellStyle name="Normal 6" xfId="17" xr:uid="{00000000-0005-0000-0000-000011000000}"/>
    <cellStyle name="Normal 6 2" xfId="18" xr:uid="{00000000-0005-0000-0000-000012000000}"/>
    <cellStyle name="Normal 7" xfId="19" xr:uid="{00000000-0005-0000-0000-000013000000}"/>
    <cellStyle name="Normal 7 2" xfId="20" xr:uid="{00000000-0005-0000-0000-000014000000}"/>
    <cellStyle name="Normal 8" xfId="21" xr:uid="{00000000-0005-0000-0000-000015000000}"/>
    <cellStyle name="Normal 9" xfId="22" xr:uid="{00000000-0005-0000-0000-000016000000}"/>
    <cellStyle name="Normal_SHTACAP" xfId="23" xr:uid="{00000000-0005-0000-0000-000017000000}"/>
    <cellStyle name="Percent" xfId="2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Button"/>
</file>

<file path=xl/ctrlProps/ctrlProp2.xml><?xml version="1.0" encoding="utf-8"?>
<formControlPr xmlns="http://schemas.microsoft.com/office/spreadsheetml/2009/9/main" objectType="CheckBox" checked="Checked" fmlaLink="J15"/>
</file>

<file path=xl/ctrlProps/ctrlProp3.xml><?xml version="1.0" encoding="utf-8"?>
<formControlPr xmlns="http://schemas.microsoft.com/office/spreadsheetml/2009/9/main" objectType="Button"/>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14</xdr:col>
          <xdr:colOff>1193800</xdr:colOff>
          <xdr:row>1</xdr:row>
          <xdr:rowOff>0</xdr:rowOff>
        </xdr:to>
        <xdr:sp macro="" textlink="">
          <xdr:nvSpPr>
            <xdr:cNvPr id="1035" name="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200" b="0" i="0" u="none" strike="noStrike" baseline="0">
                  <a:solidFill>
                    <a:srgbClr val="000000"/>
                  </a:solidFill>
                  <a:latin typeface="Times New Roman"/>
                  <a:cs typeface="Times New Roman"/>
                </a:rPr>
                <a:t>Press here to Email the ADS to LGS when completed </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14</xdr:row>
          <xdr:rowOff>69850</xdr:rowOff>
        </xdr:from>
        <xdr:to>
          <xdr:col>13</xdr:col>
          <xdr:colOff>889000</xdr:colOff>
          <xdr:row>15</xdr:row>
          <xdr:rowOff>184150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C0C0C0" mc:Ignorable="a14" a14:legacySpreadsheetColorIndex="22"/>
            </a:solidFill>
            <a:ln w="38100" cmpd="dbl">
              <a:solidFill>
                <a:srgbClr val="000000" mc:Ignorable="a14" a14:legacySpreadsheetColorIndex="64"/>
              </a:solidFill>
              <a:miter lim="800000"/>
              <a:headEnd/>
              <a:tailEnd/>
            </a:ln>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By checking this box, I am swearing that the above statement is true.   (The Email function will not work until you acknowledge the above statement as true)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11</xdr:col>
          <xdr:colOff>69850</xdr:colOff>
          <xdr:row>35</xdr:row>
          <xdr:rowOff>107950</xdr:rowOff>
        </xdr:from>
        <xdr:to>
          <xdr:col>12</xdr:col>
          <xdr:colOff>527050</xdr:colOff>
          <xdr:row>36</xdr:row>
          <xdr:rowOff>190500</xdr:rowOff>
        </xdr:to>
        <xdr:sp macro="" textlink="">
          <xdr:nvSpPr>
            <xdr:cNvPr id="1076" name="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200" b="0" i="0" u="none" strike="noStrike" baseline="0">
                  <a:solidFill>
                    <a:srgbClr val="000000"/>
                  </a:solidFill>
                  <a:latin typeface="Times New Roman"/>
                  <a:cs typeface="Times New Roman"/>
                </a:rPr>
                <a:t>Internal use only </a:t>
              </a:r>
            </a:p>
          </xdr:txBody>
        </xdr:sp>
        <xdr:clientData fLocksWithSheet="0"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39"/>
  <sheetViews>
    <sheetView showGridLines="0" showZeros="0" tabSelected="1" defaultGridColor="0" topLeftCell="J22" colorId="22" zoomScale="85" zoomScaleNormal="85" workbookViewId="0">
      <selection activeCell="S7" sqref="S7"/>
    </sheetView>
  </sheetViews>
  <sheetFormatPr defaultColWidth="9.58203125" defaultRowHeight="15.5"/>
  <cols>
    <col min="1" max="1" width="5.83203125" style="106" hidden="1" customWidth="1"/>
    <col min="2" max="2" width="2.58203125" style="106" hidden="1" customWidth="1"/>
    <col min="3" max="5" width="4.08203125" style="106" hidden="1" customWidth="1"/>
    <col min="6" max="6" width="5.58203125" style="106" hidden="1" customWidth="1"/>
    <col min="7" max="7" width="6.5" style="106" hidden="1" customWidth="1"/>
    <col min="8" max="8" width="23.08203125" style="9" hidden="1" customWidth="1"/>
    <col min="9" max="9" width="14.83203125" style="118" hidden="1" customWidth="1"/>
    <col min="10" max="10" width="7" customWidth="1"/>
    <col min="11" max="11" width="7.58203125" customWidth="1"/>
    <col min="12" max="12" width="10.58203125" customWidth="1"/>
    <col min="13" max="13" width="7.08203125" customWidth="1"/>
    <col min="14" max="14" width="16.58203125" customWidth="1"/>
    <col min="15" max="15" width="15.58203125" customWidth="1"/>
    <col min="16" max="16" width="1" customWidth="1"/>
    <col min="17" max="17" width="15.58203125" customWidth="1"/>
    <col min="18" max="18" width="0.83203125" customWidth="1"/>
    <col min="19" max="19" width="19.58203125" customWidth="1"/>
    <col min="20" max="20" width="0.83203125" customWidth="1"/>
    <col min="22" max="22" width="16.58203125" bestFit="1" customWidth="1"/>
    <col min="25" max="25" width="23.08203125" bestFit="1" customWidth="1"/>
  </cols>
  <sheetData>
    <row r="1" spans="1:22">
      <c r="H1" s="106" t="str">
        <f>"Attached is the Annual Debt Statement. 
I, "&amp;summary!K9&amp;" -Chief Financial Officer of "&amp;summary!K6&amp;", Certify that all information included in this email is accurate."</f>
        <v>Attached is the Annual Debt Statement. 
I, Christopher Battaglia -Chief Financial Officer of 0719 South Orange Township Village - County of Essex, Certify that all information included in this email is accurate.</v>
      </c>
      <c r="I1" s="147"/>
      <c r="N1" s="11"/>
      <c r="O1" s="121"/>
      <c r="P1" s="121"/>
      <c r="Q1" s="121"/>
      <c r="R1" s="120" t="s">
        <v>1954</v>
      </c>
      <c r="S1" s="122" t="str">
        <f>J6&amp;"_ads_"&amp;TEXT(N8, "yyyy")&amp;".xls "</f>
        <v xml:space="preserve">0719_ads_2016.xls </v>
      </c>
    </row>
    <row r="2" spans="1:22">
      <c r="H2" s="106" t="str">
        <f>"mailto:ads.lgs@dca.state.nj.us?subject="&amp;S1&amp;"&amp;body= "&amp;K9&amp;" - Chief Financial Officer, Certify that all information in this email is accurate.%0A%0AI have saved and attached file"&amp;S1&amp;" to this email."</f>
        <v>mailto:ads.lgs@dca.state.nj.us?subject=0719_ads_2016.xls &amp;body= Christopher Battaglia - Chief Financial Officer, Certify that all information in this email is accurate.%0A%0AI have saved and attached file0719_ads_2016.xls  to this email.</v>
      </c>
      <c r="I2" s="229" t="str">
        <f>HYPERLINK(H2,"Press here to Email the ADS if not using Microsoft outlook when completed.")</f>
        <v>Press here to Email the ADS if not using Microsoft outlook when completed.</v>
      </c>
      <c r="J2" s="229"/>
      <c r="K2" s="229"/>
      <c r="L2" s="229"/>
      <c r="M2" s="229"/>
      <c r="N2" s="229"/>
      <c r="O2" s="230"/>
      <c r="P2" s="121"/>
      <c r="Q2" s="121"/>
      <c r="R2" s="120"/>
      <c r="S2" s="122"/>
    </row>
    <row r="3" spans="1:22" s="4" customFormat="1" ht="28">
      <c r="A3" s="106" t="str">
        <f ca="1">MID(CELL("filename",A3),FIND("]",CELL("filename",A3))+1,256)</f>
        <v>summary</v>
      </c>
      <c r="B3" s="106">
        <f>ROW()</f>
        <v>3</v>
      </c>
      <c r="C3" s="106" t="str">
        <f>+J6</f>
        <v>0719</v>
      </c>
      <c r="D3" s="106" t="str">
        <f>Q8</f>
        <v>2016</v>
      </c>
      <c r="E3" s="106" t="s">
        <v>1739</v>
      </c>
      <c r="F3" s="106" t="s">
        <v>22</v>
      </c>
      <c r="G3" s="106" t="s">
        <v>22</v>
      </c>
      <c r="H3" s="20">
        <f>S6</f>
        <v>42765</v>
      </c>
      <c r="I3" s="231" t="s">
        <v>14</v>
      </c>
      <c r="J3" s="231"/>
      <c r="K3" s="231"/>
      <c r="L3" s="231"/>
      <c r="M3" s="231"/>
      <c r="N3" s="231"/>
      <c r="O3" s="231"/>
      <c r="P3" s="231"/>
      <c r="Q3" s="231"/>
      <c r="R3" s="231"/>
      <c r="S3" s="231"/>
      <c r="T3" s="231"/>
      <c r="V3" s="109"/>
    </row>
    <row r="4" spans="1:22" s="4" customFormat="1" ht="28">
      <c r="A4" s="106" t="str">
        <f t="shared" ref="A4:A33" ca="1" si="0">MID(CELL("filename",A4),FIND("]",CELL("filename",A4))+1,256)</f>
        <v>summary</v>
      </c>
      <c r="B4" s="106">
        <f>ROW()</f>
        <v>4</v>
      </c>
      <c r="C4" s="106" t="str">
        <f>+J6</f>
        <v>0719</v>
      </c>
      <c r="D4" s="106" t="str">
        <f>Q8</f>
        <v>2016</v>
      </c>
      <c r="E4" s="106" t="s">
        <v>1739</v>
      </c>
      <c r="F4" s="106"/>
      <c r="G4" s="106" t="e">
        <f>INDEX(Muni!A1:A587,J6,1)</f>
        <v>#REF!</v>
      </c>
      <c r="H4" s="20">
        <f>S6</f>
        <v>42765</v>
      </c>
      <c r="I4" s="231" t="s">
        <v>15</v>
      </c>
      <c r="J4" s="231"/>
      <c r="K4" s="231"/>
      <c r="L4" s="231"/>
      <c r="M4" s="231"/>
      <c r="N4" s="231"/>
      <c r="O4" s="231"/>
      <c r="P4" s="231"/>
      <c r="Q4" s="231"/>
      <c r="R4" s="231"/>
      <c r="S4" s="231"/>
      <c r="T4" s="231"/>
      <c r="V4" s="109"/>
    </row>
    <row r="5" spans="1:22" s="4" customFormat="1" ht="25.5" customHeight="1">
      <c r="A5" s="106" t="str">
        <f t="shared" ca="1" si="0"/>
        <v>summary</v>
      </c>
      <c r="B5" s="106">
        <f>ROW()</f>
        <v>5</v>
      </c>
      <c r="C5" s="106" t="str">
        <f>+J6</f>
        <v>0719</v>
      </c>
      <c r="D5" s="106" t="str">
        <f>Q8</f>
        <v>2016</v>
      </c>
      <c r="E5" s="106" t="s">
        <v>1739</v>
      </c>
      <c r="F5" s="106"/>
      <c r="G5" s="106" t="s">
        <v>22</v>
      </c>
      <c r="H5" s="20">
        <f>S6</f>
        <v>42765</v>
      </c>
      <c r="I5" s="232" t="s">
        <v>10</v>
      </c>
      <c r="J5" s="232"/>
      <c r="K5" s="232"/>
      <c r="L5" s="232"/>
      <c r="M5" s="232"/>
      <c r="N5" s="232"/>
      <c r="O5" s="232"/>
      <c r="P5" s="232"/>
      <c r="Q5" s="232"/>
      <c r="R5" s="232"/>
      <c r="S5" s="232"/>
    </row>
    <row r="6" spans="1:22" ht="19.5" customHeight="1">
      <c r="A6" s="106" t="str">
        <f t="shared" ca="1" si="0"/>
        <v>summary</v>
      </c>
      <c r="B6" s="106">
        <f>ROW()</f>
        <v>6</v>
      </c>
      <c r="C6" s="106" t="str">
        <f>+J6</f>
        <v>0719</v>
      </c>
      <c r="D6" s="106" t="str">
        <f>Q8</f>
        <v>2016</v>
      </c>
      <c r="E6" s="106" t="s">
        <v>1739</v>
      </c>
      <c r="F6" s="106" t="s">
        <v>1732</v>
      </c>
      <c r="G6" s="106" t="s">
        <v>1733</v>
      </c>
      <c r="H6" s="20">
        <f>S6</f>
        <v>42765</v>
      </c>
      <c r="I6" s="148" t="e">
        <f>"Attached is the financial disclosure documents. 
I also made sure to attach my bond ordinance to the email. 
I, "&amp;K9&amp;" -Chief Financial Officer of "&amp;G4&amp;", Certify that all information included in this email is accurate."</f>
        <v>#REF!</v>
      </c>
      <c r="J6" s="110" t="str">
        <f>LOOKUP(K6,Muni!B1:B589)</f>
        <v>0719</v>
      </c>
      <c r="K6" s="233" t="s">
        <v>1371</v>
      </c>
      <c r="L6" s="233"/>
      <c r="M6" s="233"/>
      <c r="N6" s="233"/>
      <c r="O6" s="233"/>
      <c r="Q6" s="15" t="s">
        <v>1976</v>
      </c>
      <c r="R6" s="14"/>
      <c r="S6" s="82">
        <v>42765</v>
      </c>
      <c r="T6" s="14"/>
    </row>
    <row r="7" spans="1:22" ht="15.75" customHeight="1">
      <c r="A7" s="106" t="str">
        <f t="shared" ca="1" si="0"/>
        <v>summary</v>
      </c>
      <c r="B7" s="106">
        <f>ROW()</f>
        <v>7</v>
      </c>
      <c r="C7" s="106" t="str">
        <f>+J6</f>
        <v>0719</v>
      </c>
      <c r="D7" s="106" t="str">
        <f>Q8</f>
        <v>2016</v>
      </c>
      <c r="E7" s="106" t="s">
        <v>1739</v>
      </c>
      <c r="F7" s="106" t="s">
        <v>22</v>
      </c>
      <c r="G7" s="106" t="s">
        <v>22</v>
      </c>
      <c r="I7" s="213" t="e">
        <f>K9&amp;" "&amp;G4&amp;" - CFO, 
The attached ADS, File "&amp;S1&amp;", has been received by the Division Local Government Services.
Thank you for your submission.
"</f>
        <v>#REF!</v>
      </c>
    </row>
    <row r="8" spans="1:22" ht="18" customHeight="1">
      <c r="A8" s="106" t="str">
        <f t="shared" ca="1" si="0"/>
        <v>summary</v>
      </c>
      <c r="B8" s="106">
        <f>ROW()</f>
        <v>8</v>
      </c>
      <c r="C8" s="106" t="str">
        <f>+J6</f>
        <v>0719</v>
      </c>
      <c r="D8" s="106" t="str">
        <f>Q8</f>
        <v>2016</v>
      </c>
      <c r="E8" s="106" t="s">
        <v>1739</v>
      </c>
      <c r="F8" s="106" t="s">
        <v>1734</v>
      </c>
      <c r="G8" s="106" t="s">
        <v>1740</v>
      </c>
      <c r="H8" s="20">
        <f>S6</f>
        <v>42765</v>
      </c>
      <c r="I8" s="212" t="str">
        <f>"
If you have any questions please contact Mark J. Brodowski at mark.brodowski@dca.state.nj.us or (609) 633-2504
Mark J. Brodowski
Comptroller
NJ Division of Local Government Services
(609) 633-2504"</f>
        <v xml:space="preserve">
If you have any questions please contact Mark J. Brodowski at mark.brodowski@dca.state.nj.us or (609) 633-2504
Mark J. Brodowski
Comptroller
NJ Division of Local Government Services
(609) 633-2504</v>
      </c>
      <c r="K8" s="18"/>
      <c r="L8" s="18"/>
      <c r="M8" s="19" t="s">
        <v>1749</v>
      </c>
      <c r="N8" s="215">
        <v>42735</v>
      </c>
      <c r="O8" s="16" t="s">
        <v>1751</v>
      </c>
      <c r="Q8" s="123" t="str">
        <f>TEXT(N8, "yyyy")</f>
        <v>2016</v>
      </c>
      <c r="R8" s="17" t="s">
        <v>1750</v>
      </c>
      <c r="V8" s="11" t="s">
        <v>22</v>
      </c>
    </row>
    <row r="9" spans="1:22" s="4" customFormat="1" ht="25.5" customHeight="1">
      <c r="A9" s="106" t="str">
        <f t="shared" ca="1" si="0"/>
        <v>summary</v>
      </c>
      <c r="B9" s="106">
        <f>ROW()</f>
        <v>9</v>
      </c>
      <c r="C9" s="106" t="str">
        <f>+J6</f>
        <v>0719</v>
      </c>
      <c r="D9" s="106" t="str">
        <f>Q8</f>
        <v>2016</v>
      </c>
      <c r="E9" s="106" t="s">
        <v>1739</v>
      </c>
      <c r="F9" s="106" t="s">
        <v>1741</v>
      </c>
      <c r="G9" s="106" t="s">
        <v>1742</v>
      </c>
      <c r="H9" s="20">
        <f>S6</f>
        <v>42765</v>
      </c>
      <c r="I9" s="212" t="str">
        <f>"
If you have any questions please contact Mark J. Brodowski at mark.brodowski@dca.state.nj.us or (609) 633-2504
Mark J. Brodowski
Comptroller
NJ Division of Local Government Services
(609) 633-2504"</f>
        <v xml:space="preserve">
If you have any questions please contact Mark J. Brodowski at mark.brodowski@dca.state.nj.us or (609) 633-2504
Mark J. Brodowski
Comptroller
NJ Division of Local Government Services
(609) 633-2504</v>
      </c>
      <c r="J9" s="3" t="s">
        <v>4</v>
      </c>
      <c r="K9" s="228" t="s">
        <v>2088</v>
      </c>
      <c r="L9" s="228"/>
      <c r="M9" s="228"/>
      <c r="N9" s="228"/>
      <c r="O9" s="3" t="s">
        <v>7</v>
      </c>
      <c r="P9" s="1"/>
      <c r="Q9" s="234" t="s">
        <v>2092</v>
      </c>
      <c r="R9" s="234"/>
      <c r="S9" s="234"/>
      <c r="T9" s="234"/>
    </row>
    <row r="10" spans="1:22">
      <c r="A10" s="106" t="str">
        <f t="shared" ca="1" si="0"/>
        <v>summary</v>
      </c>
      <c r="B10" s="106">
        <f>ROW()</f>
        <v>10</v>
      </c>
      <c r="C10" s="106" t="str">
        <f>+J6</f>
        <v>0719</v>
      </c>
      <c r="D10" s="106" t="str">
        <f>Q8</f>
        <v>2016</v>
      </c>
      <c r="E10" s="106" t="s">
        <v>1739</v>
      </c>
      <c r="F10" s="106" t="s">
        <v>1741</v>
      </c>
      <c r="G10" s="106" t="s">
        <v>1743</v>
      </c>
      <c r="H10" s="20">
        <f>S6</f>
        <v>42765</v>
      </c>
      <c r="I10" s="212" t="str">
        <f>"
__           Missing bond Ordenance 
__           The Net Debt is above the legal limit
__          The following Information is missing on the form:
"</f>
        <v xml:space="preserve">
__           Missing bond Ordenance 
__           The Net Debt is above the legal limit
__          The following Information is missing on the form:
</v>
      </c>
      <c r="J10" s="3" t="s">
        <v>5</v>
      </c>
      <c r="K10" s="225" t="s">
        <v>2089</v>
      </c>
      <c r="L10" s="226"/>
      <c r="M10" s="226"/>
      <c r="N10" s="226"/>
      <c r="O10" s="3" t="s">
        <v>8</v>
      </c>
      <c r="P10" s="1"/>
      <c r="Q10" s="235"/>
      <c r="R10" s="235"/>
      <c r="S10" s="235"/>
      <c r="T10" s="235"/>
    </row>
    <row r="11" spans="1:22" ht="18" customHeight="1">
      <c r="A11" s="106" t="str">
        <f ca="1">MID(CELL("filename",A11),FIND("]",CELL("filename",A11))+1,256)</f>
        <v>summary</v>
      </c>
      <c r="B11" s="106">
        <f>ROW()</f>
        <v>11</v>
      </c>
      <c r="C11" s="106" t="str">
        <f>+J6</f>
        <v>0719</v>
      </c>
      <c r="D11" s="106" t="str">
        <f>Q8</f>
        <v>2016</v>
      </c>
      <c r="E11" s="106" t="s">
        <v>1739</v>
      </c>
      <c r="F11" s="106" t="s">
        <v>1741</v>
      </c>
      <c r="G11" s="106" t="s">
        <v>1744</v>
      </c>
      <c r="H11" s="20">
        <f>S6</f>
        <v>42765</v>
      </c>
      <c r="I11" s="212" t="e">
        <f>I7&amp;I8</f>
        <v>#REF!</v>
      </c>
      <c r="J11" s="3" t="s">
        <v>6</v>
      </c>
      <c r="K11" s="225" t="s">
        <v>2090</v>
      </c>
      <c r="L11" s="226"/>
      <c r="M11" s="226"/>
      <c r="N11" s="226"/>
      <c r="O11" s="12" t="s">
        <v>1731</v>
      </c>
      <c r="Q11" s="239" t="s">
        <v>2093</v>
      </c>
      <c r="R11" s="240"/>
      <c r="S11" s="240"/>
      <c r="T11" s="240"/>
    </row>
    <row r="12" spans="1:22" ht="18" customHeight="1">
      <c r="A12" s="106" t="str">
        <f ca="1">MID(CELL("filename",A12),FIND("]",CELL("filename",A12))+1,256)</f>
        <v>summary</v>
      </c>
      <c r="B12" s="106">
        <f>ROW()</f>
        <v>12</v>
      </c>
      <c r="C12" s="106" t="str">
        <f>+J6</f>
        <v>0719</v>
      </c>
      <c r="D12" s="106" t="str">
        <f>Q8</f>
        <v>2016</v>
      </c>
      <c r="E12" s="106" t="s">
        <v>1739</v>
      </c>
      <c r="F12" s="106" t="s">
        <v>1741</v>
      </c>
      <c r="G12" s="106" t="s">
        <v>1745</v>
      </c>
      <c r="H12" s="20">
        <f>S6</f>
        <v>42765</v>
      </c>
      <c r="I12" s="212" t="e">
        <f>I7&amp;I9</f>
        <v>#REF!</v>
      </c>
      <c r="J12" s="1"/>
      <c r="K12" s="225" t="s">
        <v>2091</v>
      </c>
      <c r="L12" s="226"/>
      <c r="M12" s="226"/>
      <c r="N12" s="226"/>
      <c r="O12" s="13" t="s">
        <v>1738</v>
      </c>
      <c r="Q12" s="241" t="s">
        <v>2094</v>
      </c>
      <c r="R12" s="240"/>
      <c r="S12" s="240"/>
      <c r="T12" s="240"/>
    </row>
    <row r="13" spans="1:22" ht="18" customHeight="1">
      <c r="A13" s="106" t="str">
        <f ca="1">MID(CELL("filename",A13),FIND("]",CELL("filename",A13))+1,256)</f>
        <v>summary</v>
      </c>
      <c r="B13" s="106">
        <f>ROW()</f>
        <v>13</v>
      </c>
      <c r="C13" s="106" t="str">
        <f>+J6</f>
        <v>0719</v>
      </c>
      <c r="D13" s="106" t="str">
        <f>Q8</f>
        <v>2016</v>
      </c>
      <c r="E13" s="106" t="s">
        <v>1739</v>
      </c>
      <c r="F13" s="106" t="s">
        <v>1741</v>
      </c>
      <c r="G13" s="106" t="s">
        <v>1977</v>
      </c>
      <c r="H13" s="20">
        <f>S6</f>
        <v>42765</v>
      </c>
      <c r="I13" s="212" t="e">
        <f xml:space="preserve"> I7&amp;I10&amp;I8</f>
        <v>#REF!</v>
      </c>
      <c r="K13" s="223"/>
      <c r="L13" s="224"/>
      <c r="M13" s="224"/>
      <c r="N13" s="224"/>
      <c r="V13" s="11" t="s">
        <v>22</v>
      </c>
    </row>
    <row r="14" spans="1:22" ht="72" customHeight="1">
      <c r="A14" s="106" t="str">
        <f ca="1">MID(CELL("filename",A14),FIND("]",CELL("filename",A14))+1,256)</f>
        <v>summary</v>
      </c>
      <c r="B14" s="106">
        <f>ROW()</f>
        <v>14</v>
      </c>
      <c r="C14" s="106" t="str">
        <f>+J6</f>
        <v>0719</v>
      </c>
      <c r="D14" s="106" t="str">
        <f>Q8</f>
        <v>2016</v>
      </c>
      <c r="E14" s="106" t="s">
        <v>1849</v>
      </c>
      <c r="H14" s="20">
        <f>S6</f>
        <v>42765</v>
      </c>
      <c r="I14" s="212" t="e">
        <f>I7&amp;I10&amp;I9</f>
        <v>#REF!</v>
      </c>
      <c r="J14" s="236" t="str">
        <f>K9&amp;", being duly sworn, deposes and says:  Deponent is the Chief Financial Officer of "&amp;K6&amp;Muni!J1</f>
        <v>Christopher Battaglia, being duly sworn, deposes and says:  Deponent is the Chief Financial Officer of 0719 South Orange Township Village - County of Essex here and in the statement hereinafter mentioned called the local unit.  This Annual Debt Statement is a true statement of the debt condition of the local unit as of the date therein stated above and is computed as provided by the Local Bond Law of New Jersey.</v>
      </c>
      <c r="K14" s="236"/>
      <c r="L14" s="236"/>
      <c r="M14" s="236"/>
      <c r="N14" s="236"/>
      <c r="O14" s="236"/>
      <c r="P14" s="236"/>
      <c r="Q14" s="236"/>
      <c r="R14" s="236"/>
      <c r="S14" s="236"/>
      <c r="T14" s="236"/>
    </row>
    <row r="15" spans="1:22" ht="31.5" customHeight="1">
      <c r="A15" s="106" t="str">
        <f t="shared" ca="1" si="0"/>
        <v>summary</v>
      </c>
      <c r="B15" s="106">
        <f>ROW()</f>
        <v>15</v>
      </c>
      <c r="C15" s="106" t="str">
        <f>+J6</f>
        <v>0719</v>
      </c>
      <c r="D15" s="106" t="str">
        <f>Q8</f>
        <v>2016</v>
      </c>
      <c r="E15" s="106" t="s">
        <v>1849</v>
      </c>
      <c r="H15" s="20">
        <f>S6</f>
        <v>42765</v>
      </c>
      <c r="J15" s="165" t="b">
        <v>1</v>
      </c>
      <c r="N15" s="5"/>
      <c r="O15" s="5" t="s">
        <v>1930</v>
      </c>
      <c r="P15" s="5"/>
      <c r="Q15" s="5" t="s">
        <v>0</v>
      </c>
      <c r="R15" s="2"/>
      <c r="S15" s="5" t="s">
        <v>19</v>
      </c>
    </row>
    <row r="16" spans="1:22" ht="35.15" customHeight="1">
      <c r="A16" s="106" t="str">
        <f t="shared" ca="1" si="0"/>
        <v>summary</v>
      </c>
      <c r="B16" s="106">
        <f>ROW()</f>
        <v>16</v>
      </c>
      <c r="C16" s="106" t="str">
        <f>+J6</f>
        <v>0719</v>
      </c>
      <c r="D16" s="106">
        <f>Q7</f>
        <v>0</v>
      </c>
      <c r="E16" s="106" t="s">
        <v>1849</v>
      </c>
      <c r="F16" s="106" t="s">
        <v>1734</v>
      </c>
      <c r="G16" s="106" t="s">
        <v>1746</v>
      </c>
      <c r="H16" s="20">
        <f>S5</f>
        <v>0</v>
      </c>
      <c r="J16" s="221" t="s">
        <v>1896</v>
      </c>
      <c r="K16" s="221"/>
      <c r="L16" s="221"/>
      <c r="M16" s="221"/>
      <c r="N16" s="221"/>
      <c r="O16" s="178">
        <f>'local school'!M11</f>
        <v>0</v>
      </c>
      <c r="P16" s="179"/>
      <c r="Q16" s="178">
        <f>'local school'!M31</f>
        <v>0</v>
      </c>
      <c r="R16" s="179"/>
      <c r="S16" s="178">
        <f t="shared" ref="S16:S22" si="1">O16-Q16</f>
        <v>0</v>
      </c>
    </row>
    <row r="17" spans="1:20" ht="35.15" customHeight="1">
      <c r="A17" s="106" t="str">
        <f t="shared" ca="1" si="0"/>
        <v>summary</v>
      </c>
      <c r="B17" s="106">
        <f>ROW()</f>
        <v>17</v>
      </c>
      <c r="C17" s="106" t="str">
        <f>+J6</f>
        <v>0719</v>
      </c>
      <c r="D17" s="106" t="str">
        <f>Q8</f>
        <v>2016</v>
      </c>
      <c r="E17" s="106" t="s">
        <v>1849</v>
      </c>
      <c r="F17" s="106" t="s">
        <v>1734</v>
      </c>
      <c r="G17" s="106" t="s">
        <v>1746</v>
      </c>
      <c r="H17" s="20">
        <f>S6</f>
        <v>42765</v>
      </c>
      <c r="J17" s="221" t="s">
        <v>1897</v>
      </c>
      <c r="K17" s="221"/>
      <c r="L17" s="221"/>
      <c r="M17" s="221"/>
      <c r="N17" s="221"/>
      <c r="O17" s="178">
        <f>'regional school 2'!N10+'regional school 1'!N10</f>
        <v>38963000</v>
      </c>
      <c r="P17" s="179"/>
      <c r="Q17" s="178">
        <f>O17</f>
        <v>38963000</v>
      </c>
      <c r="R17" s="179"/>
      <c r="S17" s="178">
        <f t="shared" si="1"/>
        <v>0</v>
      </c>
    </row>
    <row r="18" spans="1:20" ht="35.15" customHeight="1">
      <c r="A18" s="106" t="str">
        <f t="shared" ca="1" si="0"/>
        <v>summary</v>
      </c>
      <c r="B18" s="106">
        <f>ROW()</f>
        <v>18</v>
      </c>
      <c r="C18" s="106" t="str">
        <f>+J6</f>
        <v>0719</v>
      </c>
      <c r="D18" s="106" t="str">
        <f>Q6</f>
        <v xml:space="preserve"> Date Prepared:</v>
      </c>
      <c r="E18" s="106" t="s">
        <v>1849</v>
      </c>
      <c r="F18" s="106" t="s">
        <v>1734</v>
      </c>
      <c r="G18" s="106" t="s">
        <v>1898</v>
      </c>
      <c r="H18" s="20">
        <f>S4</f>
        <v>0</v>
      </c>
      <c r="J18" s="221" t="str">
        <f>IF('utility I'!J2:L2="None"," ","Total Bonds and Notes for the "&amp; 'utility I'!J2&amp;" Utility ")</f>
        <v xml:space="preserve">Total Bonds and Notes for the Water Utility </v>
      </c>
      <c r="K18" s="221"/>
      <c r="L18" s="221"/>
      <c r="M18" s="221"/>
      <c r="N18" s="221"/>
      <c r="O18" s="178">
        <f>'utility I'!P16</f>
        <v>6660000</v>
      </c>
      <c r="P18" s="179"/>
      <c r="Q18" s="178">
        <f>'utility I'!P47</f>
        <v>6644335.7999999989</v>
      </c>
      <c r="R18" s="179"/>
      <c r="S18" s="178">
        <f t="shared" si="1"/>
        <v>15664.200000001118</v>
      </c>
    </row>
    <row r="19" spans="1:20" ht="35.15" customHeight="1">
      <c r="A19" s="106" t="str">
        <f t="shared" ca="1" si="0"/>
        <v>summary</v>
      </c>
      <c r="B19" s="106">
        <f>ROW()</f>
        <v>19</v>
      </c>
      <c r="C19" s="106" t="str">
        <f>+J6</f>
        <v>0719</v>
      </c>
      <c r="D19" s="106">
        <f>Q7</f>
        <v>0</v>
      </c>
      <c r="E19" s="106" t="s">
        <v>1849</v>
      </c>
      <c r="F19" s="106" t="s">
        <v>1734</v>
      </c>
      <c r="G19" s="106" t="s">
        <v>1899</v>
      </c>
      <c r="H19" s="20">
        <f>S5</f>
        <v>0</v>
      </c>
      <c r="J19" s="221" t="str">
        <f>IF('utility II'!J2:L2="None"," ","Total Bonds and Notes for the "&amp; 'utility II'!J2&amp;" Utility ")</f>
        <v xml:space="preserve"> </v>
      </c>
      <c r="K19" s="221"/>
      <c r="L19" s="221"/>
      <c r="M19" s="221"/>
      <c r="N19" s="221"/>
      <c r="O19" s="178">
        <f>'utility II'!P16</f>
        <v>0</v>
      </c>
      <c r="P19" s="179"/>
      <c r="Q19" s="178">
        <f>'utility II'!P47</f>
        <v>0</v>
      </c>
      <c r="R19" s="179"/>
      <c r="S19" s="178">
        <f t="shared" si="1"/>
        <v>0</v>
      </c>
    </row>
    <row r="20" spans="1:20" ht="35.15" customHeight="1">
      <c r="A20" s="106" t="str">
        <f t="shared" ca="1" si="0"/>
        <v>summary</v>
      </c>
      <c r="B20" s="106">
        <f>ROW()</f>
        <v>20</v>
      </c>
      <c r="C20" s="106" t="str">
        <f>+J6</f>
        <v>0719</v>
      </c>
      <c r="D20" s="106">
        <f>Q7</f>
        <v>0</v>
      </c>
      <c r="E20" s="106" t="s">
        <v>1849</v>
      </c>
      <c r="F20" s="106" t="s">
        <v>1734</v>
      </c>
      <c r="G20" s="106" t="s">
        <v>1900</v>
      </c>
      <c r="H20" s="20">
        <f>S5</f>
        <v>0</v>
      </c>
      <c r="J20" s="221" t="str">
        <f>IF('utility III'!J2:L2="None"," ","Total Bonds and Notes for the "&amp; 'utility III'!J2&amp;" Utility ")</f>
        <v xml:space="preserve"> </v>
      </c>
      <c r="K20" s="221"/>
      <c r="L20" s="221"/>
      <c r="M20" s="221"/>
      <c r="N20" s="221"/>
      <c r="O20" s="178">
        <f>'utility III'!P16</f>
        <v>0</v>
      </c>
      <c r="P20" s="179"/>
      <c r="Q20" s="178">
        <f>'utility III'!P47</f>
        <v>0</v>
      </c>
      <c r="R20" s="179"/>
      <c r="S20" s="178">
        <f t="shared" si="1"/>
        <v>0</v>
      </c>
    </row>
    <row r="21" spans="1:20" ht="35.15" customHeight="1">
      <c r="A21" s="106" t="str">
        <f t="shared" ca="1" si="0"/>
        <v>summary</v>
      </c>
      <c r="B21" s="106">
        <f>ROW()</f>
        <v>21</v>
      </c>
      <c r="C21" s="106" t="str">
        <f>+J6</f>
        <v>0719</v>
      </c>
      <c r="D21" s="106" t="str">
        <f>Q8</f>
        <v>2016</v>
      </c>
      <c r="E21" s="106" t="s">
        <v>1849</v>
      </c>
      <c r="F21" s="106" t="s">
        <v>1734</v>
      </c>
      <c r="G21" s="106" t="s">
        <v>1901</v>
      </c>
      <c r="H21" s="20">
        <f>S6</f>
        <v>42765</v>
      </c>
      <c r="J21" s="221" t="str">
        <f>IF('utility IV'!J2:L2="None"," ","Total Bonds and Notes for the "&amp; 'utility IV'!J2&amp;" Utility ")</f>
        <v xml:space="preserve"> </v>
      </c>
      <c r="K21" s="221"/>
      <c r="L21" s="221"/>
      <c r="M21" s="221"/>
      <c r="N21" s="221"/>
      <c r="O21" s="178">
        <f>'utility IV'!P16</f>
        <v>0</v>
      </c>
      <c r="P21" s="179"/>
      <c r="Q21" s="178">
        <f>'utility IV'!P47</f>
        <v>0</v>
      </c>
      <c r="R21" s="179"/>
      <c r="S21" s="178">
        <f t="shared" si="1"/>
        <v>0</v>
      </c>
    </row>
    <row r="22" spans="1:20" ht="35.15" customHeight="1">
      <c r="A22" s="106" t="str">
        <f t="shared" ca="1" si="0"/>
        <v>summary</v>
      </c>
      <c r="B22" s="106">
        <f>ROW()</f>
        <v>22</v>
      </c>
      <c r="C22" s="106" t="str">
        <f>+J6</f>
        <v>0719</v>
      </c>
      <c r="D22" s="106" t="str">
        <f>Q8</f>
        <v>2016</v>
      </c>
      <c r="E22" s="106" t="s">
        <v>1849</v>
      </c>
      <c r="F22" s="106" t="s">
        <v>1734</v>
      </c>
      <c r="G22" s="106" t="s">
        <v>1747</v>
      </c>
      <c r="H22" s="20">
        <f>S6</f>
        <v>42765</v>
      </c>
      <c r="J22" s="221" t="s">
        <v>1888</v>
      </c>
      <c r="K22" s="221"/>
      <c r="L22" s="221"/>
      <c r="M22" s="221"/>
      <c r="N22" s="221"/>
      <c r="O22" s="180">
        <f>'muni other'!O22</f>
        <v>48680544.939999998</v>
      </c>
      <c r="P22" s="179"/>
      <c r="Q22" s="180">
        <f>'muni deduction'!O33</f>
        <v>0</v>
      </c>
      <c r="R22" s="179"/>
      <c r="S22" s="178">
        <f t="shared" si="1"/>
        <v>48680544.939999998</v>
      </c>
    </row>
    <row r="23" spans="1:20" ht="35.15" customHeight="1" thickBot="1">
      <c r="A23" s="106" t="str">
        <f t="shared" ca="1" si="0"/>
        <v>summary</v>
      </c>
      <c r="B23" s="106">
        <f>ROW()</f>
        <v>23</v>
      </c>
      <c r="C23" s="106" t="str">
        <f>+J6</f>
        <v>0719</v>
      </c>
      <c r="D23" s="106" t="str">
        <f>Q8</f>
        <v>2016</v>
      </c>
      <c r="E23" s="106" t="s">
        <v>1849</v>
      </c>
      <c r="F23" s="106" t="s">
        <v>1734</v>
      </c>
      <c r="G23" s="106" t="s">
        <v>1748</v>
      </c>
      <c r="H23" s="20">
        <f>S6</f>
        <v>42765</v>
      </c>
      <c r="I23" s="118">
        <v>2</v>
      </c>
      <c r="J23" s="81" t="s">
        <v>23</v>
      </c>
      <c r="K23" s="2"/>
      <c r="L23" s="2"/>
      <c r="O23" s="181">
        <f>SUM(O16:O22)</f>
        <v>94303544.939999998</v>
      </c>
      <c r="P23" s="179"/>
      <c r="Q23" s="181">
        <f>SUM(Q16:Q22)</f>
        <v>45607335.799999997</v>
      </c>
      <c r="R23" s="179"/>
      <c r="S23" s="181">
        <f>SUM(S16:S22)</f>
        <v>48696209.140000001</v>
      </c>
    </row>
    <row r="24" spans="1:20" ht="16" thickTop="1">
      <c r="A24" s="106" t="str">
        <f t="shared" ca="1" si="0"/>
        <v>summary</v>
      </c>
      <c r="B24" s="106">
        <f>ROW()</f>
        <v>24</v>
      </c>
      <c r="C24" s="106" t="str">
        <f>+J6</f>
        <v>0719</v>
      </c>
      <c r="D24" s="106" t="str">
        <f>Q8</f>
        <v>2016</v>
      </c>
      <c r="E24" s="106" t="s">
        <v>1849</v>
      </c>
      <c r="H24" s="20">
        <f>S6</f>
        <v>42765</v>
      </c>
    </row>
    <row r="25" spans="1:20" ht="35.15" customHeight="1">
      <c r="A25" s="106" t="str">
        <f t="shared" ca="1" si="0"/>
        <v>summary</v>
      </c>
      <c r="B25" s="106">
        <f>ROW()</f>
        <v>25</v>
      </c>
      <c r="C25" s="106" t="str">
        <f>+J6</f>
        <v>0719</v>
      </c>
      <c r="D25" s="106" t="str">
        <f>Q8</f>
        <v>2016</v>
      </c>
      <c r="E25" s="106" t="s">
        <v>1849</v>
      </c>
      <c r="H25" s="20">
        <f>S6</f>
        <v>42765</v>
      </c>
      <c r="I25" s="149">
        <v>3</v>
      </c>
      <c r="J25" s="237" t="s">
        <v>1929</v>
      </c>
      <c r="K25" s="238"/>
      <c r="L25" s="238"/>
      <c r="M25" s="238"/>
      <c r="N25" s="238"/>
      <c r="O25" s="238"/>
      <c r="P25" s="238"/>
      <c r="Q25" s="238"/>
      <c r="R25" s="238"/>
      <c r="S25" s="238"/>
      <c r="T25" s="238"/>
    </row>
    <row r="26" spans="1:20" ht="30" customHeight="1">
      <c r="A26" s="106" t="str">
        <f t="shared" ca="1" si="0"/>
        <v>summary</v>
      </c>
      <c r="B26" s="106">
        <f>ROW()</f>
        <v>26</v>
      </c>
      <c r="C26" s="106" t="str">
        <f>+J6</f>
        <v>0719</v>
      </c>
      <c r="D26" s="106" t="str">
        <f>Q8</f>
        <v>2016</v>
      </c>
      <c r="E26" s="106" t="s">
        <v>1849</v>
      </c>
      <c r="H26" s="20">
        <f>S6</f>
        <v>42765</v>
      </c>
      <c r="I26" s="133"/>
      <c r="J26" s="7" t="s">
        <v>16</v>
      </c>
    </row>
    <row r="27" spans="1:20" ht="35.15" customHeight="1">
      <c r="A27" s="106" t="str">
        <f t="shared" ca="1" si="0"/>
        <v>summary</v>
      </c>
      <c r="B27" s="106">
        <f>ROW()</f>
        <v>27</v>
      </c>
      <c r="C27" s="106" t="str">
        <f>+J6</f>
        <v>0719</v>
      </c>
      <c r="D27" s="106" t="str">
        <f>Q8</f>
        <v>2016</v>
      </c>
      <c r="E27" s="106" t="s">
        <v>1849</v>
      </c>
      <c r="F27" s="106" t="s">
        <v>1735</v>
      </c>
      <c r="G27" s="106">
        <v>1</v>
      </c>
      <c r="H27" s="20">
        <f>S6</f>
        <v>42765</v>
      </c>
      <c r="I27" s="6"/>
      <c r="J27" s="124" t="str">
        <f>TEXT(N8-731, "yyyy")</f>
        <v>2014</v>
      </c>
      <c r="K27" s="219" t="s">
        <v>17</v>
      </c>
      <c r="L27" s="219"/>
      <c r="M27" s="219"/>
      <c r="N27" s="219"/>
      <c r="O27" s="219"/>
      <c r="P27" s="219"/>
      <c r="Q27" s="219"/>
      <c r="R27" s="219"/>
      <c r="S27" s="178">
        <f>LOOKUP(K6,Muni!A1:A587,Muni!F1:F587)</f>
        <v>2560257780</v>
      </c>
    </row>
    <row r="28" spans="1:20" ht="35.15" customHeight="1">
      <c r="A28" s="106" t="str">
        <f t="shared" ca="1" si="0"/>
        <v>summary</v>
      </c>
      <c r="B28" s="106">
        <f>ROW()</f>
        <v>28</v>
      </c>
      <c r="C28" s="106" t="str">
        <f>+J6</f>
        <v>0719</v>
      </c>
      <c r="D28" s="106" t="str">
        <f>Q8</f>
        <v>2016</v>
      </c>
      <c r="E28" s="106" t="s">
        <v>1849</v>
      </c>
      <c r="F28" s="106" t="s">
        <v>1735</v>
      </c>
      <c r="G28" s="106">
        <v>2</v>
      </c>
      <c r="H28" s="20">
        <f>S6</f>
        <v>42765</v>
      </c>
      <c r="I28" s="6"/>
      <c r="J28" s="125" t="str">
        <f>TEXT(N8-366, "yyyy")</f>
        <v>2015</v>
      </c>
      <c r="K28" s="219" t="s">
        <v>17</v>
      </c>
      <c r="L28" s="219"/>
      <c r="M28" s="219"/>
      <c r="N28" s="219"/>
      <c r="O28" s="219"/>
      <c r="P28" s="219"/>
      <c r="Q28" s="219"/>
      <c r="R28" s="219"/>
      <c r="S28" s="178">
        <f>LOOKUP(K6,Muni!A1:A587,Muni!G1:G587)</f>
        <v>2617966698</v>
      </c>
    </row>
    <row r="29" spans="1:20" ht="35.15" customHeight="1">
      <c r="A29" s="106" t="str">
        <f t="shared" ca="1" si="0"/>
        <v>summary</v>
      </c>
      <c r="B29" s="106">
        <f>ROW()</f>
        <v>29</v>
      </c>
      <c r="C29" s="106" t="str">
        <f>+J6</f>
        <v>0719</v>
      </c>
      <c r="D29" s="106" t="str">
        <f>Q8</f>
        <v>2016</v>
      </c>
      <c r="E29" s="106" t="s">
        <v>1849</v>
      </c>
      <c r="F29" s="106" t="s">
        <v>1735</v>
      </c>
      <c r="G29" s="106">
        <v>3</v>
      </c>
      <c r="H29" s="20">
        <f>S6</f>
        <v>42765</v>
      </c>
      <c r="I29" s="6"/>
      <c r="J29" s="111" t="str">
        <f>TEXT(N8-0, "yyyy")</f>
        <v>2016</v>
      </c>
      <c r="K29" s="219" t="s">
        <v>17</v>
      </c>
      <c r="L29" s="219"/>
      <c r="M29" s="219"/>
      <c r="N29" s="219"/>
      <c r="O29" s="219"/>
      <c r="P29" s="219"/>
      <c r="Q29" s="219"/>
      <c r="R29" s="219"/>
      <c r="S29" s="178">
        <f>LOOKUP(K6,Muni!A1:A587,Muni!H1:H587)</f>
        <v>2700354921</v>
      </c>
    </row>
    <row r="30" spans="1:20" ht="35.15" customHeight="1">
      <c r="A30" s="106" t="str">
        <f t="shared" ca="1" si="0"/>
        <v>summary</v>
      </c>
      <c r="B30" s="106">
        <f>ROW()</f>
        <v>30</v>
      </c>
      <c r="C30" s="106" t="str">
        <f>+J6</f>
        <v>0719</v>
      </c>
      <c r="D30" s="106" t="str">
        <f>Q8</f>
        <v>2016</v>
      </c>
      <c r="E30" s="106" t="s">
        <v>1849</v>
      </c>
      <c r="F30" s="106" t="s">
        <v>1735</v>
      </c>
      <c r="G30" s="106" t="s">
        <v>1736</v>
      </c>
      <c r="H30" s="20">
        <f>S6</f>
        <v>42765</v>
      </c>
      <c r="I30" s="118">
        <v>4</v>
      </c>
      <c r="J30" s="222" t="s">
        <v>18</v>
      </c>
      <c r="K30" s="222"/>
      <c r="L30" s="222"/>
      <c r="M30" s="222"/>
      <c r="N30" s="222"/>
      <c r="O30" s="222"/>
      <c r="P30" s="222"/>
      <c r="Q30" s="222"/>
      <c r="S30" s="178">
        <f>LOOKUP(K6,Muni!A1:A587,Muni!I1:I587)</f>
        <v>2626193133</v>
      </c>
    </row>
    <row r="31" spans="1:20" ht="18" customHeight="1">
      <c r="A31" s="106" t="str">
        <f t="shared" ca="1" si="0"/>
        <v>summary</v>
      </c>
      <c r="B31" s="106">
        <f>ROW()</f>
        <v>31</v>
      </c>
      <c r="C31" s="106" t="str">
        <f>+J6</f>
        <v>0719</v>
      </c>
      <c r="D31" s="106" t="str">
        <f>Q8</f>
        <v>2016</v>
      </c>
      <c r="E31" s="106" t="s">
        <v>1849</v>
      </c>
      <c r="H31" s="20">
        <f>S6</f>
        <v>42765</v>
      </c>
    </row>
    <row r="32" spans="1:20" ht="18" customHeight="1">
      <c r="A32" s="106" t="str">
        <f t="shared" ca="1" si="0"/>
        <v>summary</v>
      </c>
      <c r="B32" s="106">
        <f>ROW()</f>
        <v>32</v>
      </c>
      <c r="C32" s="106" t="str">
        <f>+J6</f>
        <v>0719</v>
      </c>
      <c r="D32" s="106" t="str">
        <f>Q8</f>
        <v>2016</v>
      </c>
      <c r="E32" s="106" t="s">
        <v>1849</v>
      </c>
      <c r="F32" s="106" t="s">
        <v>1735</v>
      </c>
      <c r="G32" s="106" t="s">
        <v>1737</v>
      </c>
      <c r="H32" s="20">
        <f>S6</f>
        <v>42765</v>
      </c>
      <c r="I32" s="118">
        <v>5</v>
      </c>
      <c r="J32" s="220" t="s">
        <v>1973</v>
      </c>
      <c r="K32" s="220"/>
      <c r="L32" s="220"/>
      <c r="M32" s="220"/>
      <c r="N32" s="220"/>
      <c r="O32" s="220"/>
      <c r="P32" s="220"/>
      <c r="Q32" s="220"/>
      <c r="R32" s="11"/>
      <c r="S32" s="182">
        <f>+S23/S30</f>
        <v>1.8542508747013773E-2</v>
      </c>
    </row>
    <row r="33" spans="1:24" ht="14.25" customHeight="1">
      <c r="A33" s="106" t="str">
        <f t="shared" ca="1" si="0"/>
        <v>summary</v>
      </c>
      <c r="B33" s="106">
        <f>ROW()</f>
        <v>33</v>
      </c>
      <c r="C33" s="106" t="str">
        <f>+J6</f>
        <v>0719</v>
      </c>
      <c r="D33" s="106" t="str">
        <f>Q8</f>
        <v>2016</v>
      </c>
      <c r="E33" s="106" t="s">
        <v>1849</v>
      </c>
      <c r="H33" s="20">
        <f>S6</f>
        <v>42765</v>
      </c>
    </row>
    <row r="34" spans="1:24">
      <c r="A34" s="9"/>
      <c r="B34" s="9"/>
      <c r="C34" s="9"/>
      <c r="D34" s="9">
        <f>K2</f>
        <v>0</v>
      </c>
      <c r="E34" s="9"/>
      <c r="F34" s="9"/>
      <c r="G34" s="9"/>
      <c r="H34" s="200">
        <f>M38</f>
        <v>0</v>
      </c>
      <c r="I34" s="201"/>
      <c r="J34" s="201"/>
      <c r="K34" s="201"/>
      <c r="L34" s="202"/>
      <c r="M34" s="202"/>
      <c r="N34" s="202"/>
      <c r="O34" s="203"/>
      <c r="P34" s="204"/>
      <c r="Q34" s="205"/>
      <c r="R34" s="206"/>
      <c r="S34" s="205"/>
      <c r="T34" s="204"/>
      <c r="U34" s="203"/>
      <c r="V34" s="203"/>
      <c r="W34" s="203"/>
      <c r="X34" s="203"/>
    </row>
    <row r="36" spans="1:24">
      <c r="N36" s="11"/>
      <c r="O36" s="11"/>
    </row>
    <row r="37" spans="1:24">
      <c r="A37" s="207" t="str">
        <f ca="1">MID(CELL("filename",A24),FIND("]",CELL("filename",A24))+1,256)</f>
        <v>summary</v>
      </c>
      <c r="B37" s="208">
        <f>ROW()</f>
        <v>37</v>
      </c>
      <c r="C37" s="207">
        <f>K4</f>
        <v>0</v>
      </c>
      <c r="D37" s="9">
        <f>K2</f>
        <v>0</v>
      </c>
      <c r="E37" s="9" t="s">
        <v>2060</v>
      </c>
      <c r="F37" s="9" t="s">
        <v>2061</v>
      </c>
      <c r="G37" s="9" t="s">
        <v>2062</v>
      </c>
      <c r="I37" s="209" t="e">
        <f>"s:\LGS Docs\a_1budget\"&amp;G4&amp;"\"&amp;Q8&amp;"\ads\"&amp;S1</f>
        <v>#REF!</v>
      </c>
      <c r="K37" s="209"/>
      <c r="L37" s="209"/>
      <c r="M37" s="209"/>
      <c r="N37" s="214" t="s">
        <v>22</v>
      </c>
      <c r="O37" s="214" t="s">
        <v>22</v>
      </c>
      <c r="P37" s="210"/>
      <c r="Q37" s="210"/>
      <c r="R37" s="209"/>
    </row>
    <row r="38" spans="1:24" ht="18.5">
      <c r="A38" s="207" t="str">
        <f ca="1">MID(CELL("filename",A24),FIND("]",CELL("filename",A24))+1,256)</f>
        <v>summary</v>
      </c>
      <c r="B38" s="208">
        <f>ROW()</f>
        <v>38</v>
      </c>
      <c r="C38" s="207">
        <f>K4</f>
        <v>0</v>
      </c>
      <c r="D38" s="9">
        <f>K2</f>
        <v>0</v>
      </c>
      <c r="E38" s="9" t="s">
        <v>2060</v>
      </c>
      <c r="F38" s="9" t="s">
        <v>2061</v>
      </c>
      <c r="G38" s="9" t="s">
        <v>2061</v>
      </c>
      <c r="I38" s="200" t="str">
        <f>"s:\LGS Docs\a_1budget_files\"&amp;Q8&amp;"\ads\"&amp;S1</f>
        <v xml:space="preserve">s:\LGS Docs\a_1budget_files\2016\ads\0719_ads_2016.xls </v>
      </c>
      <c r="K38" s="209"/>
      <c r="L38" s="211" t="s">
        <v>2063</v>
      </c>
      <c r="M38" s="227"/>
      <c r="N38" s="227"/>
      <c r="O38" s="210"/>
      <c r="P38" s="210"/>
      <c r="Q38" s="210"/>
      <c r="R38" s="209"/>
    </row>
    <row r="39" spans="1:24" ht="18.5">
      <c r="A39" s="207" t="str">
        <f ca="1">MID(CELL("filename",A25),FIND("]",CELL("filename",A25))+1,256)</f>
        <v>summary</v>
      </c>
      <c r="B39" s="208">
        <f>ROW()</f>
        <v>39</v>
      </c>
      <c r="C39" s="207">
        <f>K5</f>
        <v>0</v>
      </c>
      <c r="D39" s="9">
        <f>K2</f>
        <v>0</v>
      </c>
      <c r="E39" s="9" t="s">
        <v>2060</v>
      </c>
      <c r="F39" s="9" t="s">
        <v>2061</v>
      </c>
      <c r="G39" s="9" t="s">
        <v>2064</v>
      </c>
      <c r="H39" s="200">
        <f>M38</f>
        <v>0</v>
      </c>
      <c r="I39" s="209"/>
      <c r="K39" s="209"/>
      <c r="L39" s="211" t="s">
        <v>2065</v>
      </c>
      <c r="M39" s="227"/>
      <c r="N39" s="227"/>
      <c r="O39" s="210"/>
      <c r="P39" s="210"/>
      <c r="Q39" s="210"/>
      <c r="R39" s="209"/>
    </row>
  </sheetData>
  <sheetProtection password="C7B6" sheet="1"/>
  <mergeCells count="30">
    <mergeCell ref="M38:N38"/>
    <mergeCell ref="M39:N39"/>
    <mergeCell ref="K10:N10"/>
    <mergeCell ref="K9:N9"/>
    <mergeCell ref="I2:O2"/>
    <mergeCell ref="I3:T3"/>
    <mergeCell ref="I4:T4"/>
    <mergeCell ref="I5:S5"/>
    <mergeCell ref="K6:O6"/>
    <mergeCell ref="Q9:T9"/>
    <mergeCell ref="Q10:T10"/>
    <mergeCell ref="J18:N18"/>
    <mergeCell ref="J14:T14"/>
    <mergeCell ref="J25:T25"/>
    <mergeCell ref="Q11:T11"/>
    <mergeCell ref="Q12:T12"/>
    <mergeCell ref="J16:N16"/>
    <mergeCell ref="K13:N13"/>
    <mergeCell ref="K12:N12"/>
    <mergeCell ref="K11:N11"/>
    <mergeCell ref="K27:R27"/>
    <mergeCell ref="K28:R28"/>
    <mergeCell ref="J32:Q32"/>
    <mergeCell ref="K29:R29"/>
    <mergeCell ref="J17:N17"/>
    <mergeCell ref="J30:Q30"/>
    <mergeCell ref="J21:N21"/>
    <mergeCell ref="J22:N22"/>
    <mergeCell ref="J19:N19"/>
    <mergeCell ref="J20:N20"/>
  </mergeCells>
  <phoneticPr fontId="0" type="noConversion"/>
  <dataValidations count="1">
    <dataValidation type="list" allowBlank="1" showInputMessage="1" showErrorMessage="1" sqref="K6:O6" xr:uid="{00000000-0002-0000-0000-000000000000}">
      <formula1>muni_names</formula1>
    </dataValidation>
  </dataValidations>
  <printOptions horizontalCentered="1"/>
  <pageMargins left="0.5" right="0.5" top="0.5" bottom="0.5" header="0.5" footer="0.25"/>
  <pageSetup paperSize="5" scale="87" orientation="portrait" r:id="rId1"/>
  <headerFooter alignWithMargins="0">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5" r:id="rId4" name="Button 11">
              <controlPr locked="0" defaultSize="0" print="0" autoFill="0" autoPict="0" macro="[0]!Sheet1.Mail_Workbook_1">
                <anchor moveWithCells="1" sizeWithCells="1">
                  <from>
                    <xdr:col>0</xdr:col>
                    <xdr:colOff>0</xdr:colOff>
                    <xdr:row>0</xdr:row>
                    <xdr:rowOff>0</xdr:rowOff>
                  </from>
                  <to>
                    <xdr:col>14</xdr:col>
                    <xdr:colOff>1193800</xdr:colOff>
                    <xdr:row>1</xdr:row>
                    <xdr:rowOff>0</xdr:rowOff>
                  </to>
                </anchor>
              </controlPr>
            </control>
          </mc:Choice>
        </mc:AlternateContent>
        <mc:AlternateContent xmlns:mc="http://schemas.openxmlformats.org/markup-compatibility/2006">
          <mc:Choice Requires="x14">
            <control shapeId="1037" r:id="rId5" name="Check Box 13">
              <controlPr locked="0" defaultSize="0" autoFill="0" autoLine="0" autoPict="0">
                <anchor moveWithCells="1">
                  <from>
                    <xdr:col>9</xdr:col>
                    <xdr:colOff>31750</xdr:colOff>
                    <xdr:row>14</xdr:row>
                    <xdr:rowOff>69850</xdr:rowOff>
                  </from>
                  <to>
                    <xdr:col>13</xdr:col>
                    <xdr:colOff>889000</xdr:colOff>
                    <xdr:row>15</xdr:row>
                    <xdr:rowOff>184150</xdr:rowOff>
                  </to>
                </anchor>
              </controlPr>
            </control>
          </mc:Choice>
        </mc:AlternateContent>
        <mc:AlternateContent xmlns:mc="http://schemas.openxmlformats.org/markup-compatibility/2006">
          <mc:Choice Requires="x14">
            <control shapeId="1076" r:id="rId6" name="Button 52">
              <controlPr locked="0" defaultSize="0" print="0" autoFill="0" autoPict="0" macro="[0]!authenticate_ads">
                <anchor moveWithCells="1" sizeWithCells="1">
                  <from>
                    <xdr:col>11</xdr:col>
                    <xdr:colOff>69850</xdr:colOff>
                    <xdr:row>35</xdr:row>
                    <xdr:rowOff>107950</xdr:rowOff>
                  </from>
                  <to>
                    <xdr:col>12</xdr:col>
                    <xdr:colOff>527050</xdr:colOff>
                    <xdr:row>36</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P64"/>
  <sheetViews>
    <sheetView showGridLines="0" topLeftCell="I1" zoomScaleNormal="100" workbookViewId="0">
      <selection activeCell="N21" sqref="N21"/>
    </sheetView>
  </sheetViews>
  <sheetFormatPr defaultRowHeight="15.5"/>
  <cols>
    <col min="1" max="1" width="5.58203125" hidden="1" customWidth="1"/>
    <col min="2" max="2" width="5.58203125" style="110" hidden="1" customWidth="1"/>
    <col min="3" max="8" width="5.58203125" hidden="1" customWidth="1"/>
    <col min="9" max="9" width="2.33203125" style="110" customWidth="1"/>
    <col min="10" max="10" width="2.83203125" customWidth="1"/>
    <col min="11" max="11" width="4.83203125" customWidth="1"/>
    <col min="12" max="12" width="36.58203125" customWidth="1"/>
    <col min="13" max="13" width="2.5" customWidth="1"/>
    <col min="14" max="14" width="16.33203125" customWidth="1"/>
    <col min="15" max="15" width="16.83203125" customWidth="1"/>
    <col min="16" max="16" width="16.33203125" customWidth="1"/>
  </cols>
  <sheetData>
    <row r="1" spans="1:16" s="134" customFormat="1" ht="20.5">
      <c r="A1" s="134" t="str">
        <f t="shared" ref="A1:A23" ca="1" si="0">MID(CELL("filename",A1),FIND("]",CELL("filename",A1))+1,256)</f>
        <v>muni notes issued</v>
      </c>
      <c r="B1" s="176">
        <f>ROW()</f>
        <v>1</v>
      </c>
      <c r="C1" s="134" t="str">
        <f>summary!J6</f>
        <v>0719</v>
      </c>
      <c r="D1" s="134" t="str">
        <f>summary!Q8</f>
        <v>2016</v>
      </c>
      <c r="E1" s="134" t="s">
        <v>1849</v>
      </c>
      <c r="F1" s="134" t="s">
        <v>1918</v>
      </c>
      <c r="G1" s="134" t="str">
        <f>F1&amp;ROW()</f>
        <v>bnai1</v>
      </c>
      <c r="H1" s="136"/>
      <c r="I1" s="254" t="s">
        <v>1985</v>
      </c>
      <c r="J1" s="254"/>
      <c r="K1" s="254"/>
      <c r="L1" s="254"/>
      <c r="M1" s="254"/>
      <c r="N1" s="254"/>
      <c r="O1" s="254"/>
      <c r="P1" s="136"/>
    </row>
    <row r="2" spans="1:16" ht="20.25" customHeight="1">
      <c r="A2" s="9" t="str">
        <f t="shared" ca="1" si="0"/>
        <v>muni notes issued</v>
      </c>
      <c r="B2" s="106">
        <f>ROW()</f>
        <v>2</v>
      </c>
      <c r="C2" s="9" t="str">
        <f>summary!J6</f>
        <v>0719</v>
      </c>
      <c r="D2" s="9" t="str">
        <f>summary!Q8</f>
        <v>2016</v>
      </c>
      <c r="E2" s="9" t="s">
        <v>1849</v>
      </c>
      <c r="F2" s="9" t="s">
        <v>1747</v>
      </c>
      <c r="G2" s="9" t="str">
        <f t="shared" ref="G2:G62" si="1">F2&amp;ROW()</f>
        <v>ban2</v>
      </c>
      <c r="H2" s="21"/>
      <c r="I2" s="139">
        <v>4</v>
      </c>
      <c r="J2" s="35" t="s">
        <v>1826</v>
      </c>
      <c r="K2" s="21"/>
      <c r="L2" s="21"/>
      <c r="M2" s="21"/>
      <c r="N2" s="21"/>
      <c r="O2" s="21"/>
      <c r="P2" s="21"/>
    </row>
    <row r="3" spans="1:16" ht="14.5" customHeight="1">
      <c r="A3" s="9" t="str">
        <f t="shared" ca="1" si="0"/>
        <v>muni notes issued</v>
      </c>
      <c r="B3" s="106">
        <f>ROW()</f>
        <v>3</v>
      </c>
      <c r="C3" s="9" t="str">
        <f>summary!J6</f>
        <v>0719</v>
      </c>
      <c r="D3" s="9" t="str">
        <f>summary!Q8</f>
        <v>2016</v>
      </c>
      <c r="E3" s="9" t="s">
        <v>1849</v>
      </c>
      <c r="F3" s="9" t="s">
        <v>1747</v>
      </c>
      <c r="G3" s="9" t="str">
        <f t="shared" si="1"/>
        <v>ban3</v>
      </c>
      <c r="H3" s="21"/>
      <c r="I3" s="107"/>
      <c r="J3" s="48" t="s">
        <v>1809</v>
      </c>
      <c r="K3" s="21"/>
      <c r="L3" s="21"/>
      <c r="M3" s="21"/>
      <c r="N3" s="22"/>
      <c r="O3" s="22"/>
      <c r="P3" s="22"/>
    </row>
    <row r="4" spans="1:16" ht="14.5" customHeight="1">
      <c r="A4" s="9" t="str">
        <f t="shared" ca="1" si="0"/>
        <v>muni notes issued</v>
      </c>
      <c r="B4" s="106">
        <f>ROW()</f>
        <v>4</v>
      </c>
      <c r="C4" s="9" t="str">
        <f>summary!J6</f>
        <v>0719</v>
      </c>
      <c r="D4" s="9" t="str">
        <f>summary!Q8</f>
        <v>2016</v>
      </c>
      <c r="E4" s="9" t="s">
        <v>1849</v>
      </c>
      <c r="F4" s="9" t="s">
        <v>1747</v>
      </c>
      <c r="G4" s="9" t="str">
        <f t="shared" si="1"/>
        <v>ban4</v>
      </c>
      <c r="H4" s="21"/>
      <c r="I4" s="107"/>
      <c r="J4" s="21"/>
      <c r="K4" s="137">
        <v>-1</v>
      </c>
      <c r="L4" s="183" t="s">
        <v>2098</v>
      </c>
      <c r="M4" s="41"/>
      <c r="N4" s="155">
        <v>2546952</v>
      </c>
      <c r="O4" s="37"/>
      <c r="P4" s="22"/>
    </row>
    <row r="5" spans="1:16" ht="14.5" customHeight="1">
      <c r="A5" s="9" t="str">
        <f t="shared" ca="1" si="0"/>
        <v>muni notes issued</v>
      </c>
      <c r="B5" s="106">
        <f>ROW()</f>
        <v>5</v>
      </c>
      <c r="C5" s="9" t="str">
        <f>summary!J6</f>
        <v>0719</v>
      </c>
      <c r="D5" s="9" t="str">
        <f>summary!Q8</f>
        <v>2016</v>
      </c>
      <c r="E5" s="9" t="s">
        <v>1849</v>
      </c>
      <c r="F5" s="9" t="s">
        <v>1747</v>
      </c>
      <c r="G5" s="9" t="str">
        <f t="shared" si="1"/>
        <v>ban5</v>
      </c>
      <c r="H5" s="21"/>
      <c r="I5" s="107"/>
      <c r="J5" s="21"/>
      <c r="K5" s="137">
        <v>-2</v>
      </c>
      <c r="L5" s="183" t="s">
        <v>2099</v>
      </c>
      <c r="M5" s="41"/>
      <c r="N5" s="155">
        <v>983250</v>
      </c>
      <c r="O5" s="37"/>
      <c r="P5" s="22"/>
    </row>
    <row r="6" spans="1:16" ht="14.5" customHeight="1">
      <c r="A6" s="9" t="str">
        <f t="shared" ca="1" si="0"/>
        <v>muni notes issued</v>
      </c>
      <c r="B6" s="106">
        <f>ROW()</f>
        <v>6</v>
      </c>
      <c r="C6" s="9" t="str">
        <f>summary!J6</f>
        <v>0719</v>
      </c>
      <c r="D6" s="9" t="str">
        <f>summary!Q8</f>
        <v>2016</v>
      </c>
      <c r="E6" s="9" t="s">
        <v>1849</v>
      </c>
      <c r="F6" s="9" t="s">
        <v>1747</v>
      </c>
      <c r="G6" s="9" t="str">
        <f t="shared" si="1"/>
        <v>ban6</v>
      </c>
      <c r="H6" s="21"/>
      <c r="I6" s="107"/>
      <c r="J6" s="21"/>
      <c r="K6" s="137">
        <v>-3</v>
      </c>
      <c r="L6" s="183" t="s">
        <v>2100</v>
      </c>
      <c r="M6" s="41"/>
      <c r="N6" s="155">
        <v>221666</v>
      </c>
      <c r="O6" s="37"/>
      <c r="P6" s="22"/>
    </row>
    <row r="7" spans="1:16" ht="14.5" customHeight="1">
      <c r="A7" s="9" t="str">
        <f t="shared" ca="1" si="0"/>
        <v>muni notes issued</v>
      </c>
      <c r="B7" s="106">
        <f>ROW()</f>
        <v>7</v>
      </c>
      <c r="C7" s="9" t="str">
        <f>summary!J6</f>
        <v>0719</v>
      </c>
      <c r="D7" s="9" t="str">
        <f>summary!Q8</f>
        <v>2016</v>
      </c>
      <c r="E7" s="9" t="s">
        <v>1849</v>
      </c>
      <c r="F7" s="9" t="s">
        <v>1747</v>
      </c>
      <c r="G7" s="9" t="str">
        <f t="shared" si="1"/>
        <v>ban7</v>
      </c>
      <c r="H7" s="21"/>
      <c r="I7" s="107"/>
      <c r="J7" s="21"/>
      <c r="K7" s="137">
        <v>-4</v>
      </c>
      <c r="L7" s="183" t="s">
        <v>2101</v>
      </c>
      <c r="M7" s="41"/>
      <c r="N7" s="155">
        <v>1738500</v>
      </c>
      <c r="O7" s="37"/>
      <c r="P7" s="22"/>
    </row>
    <row r="8" spans="1:16" ht="14.5" customHeight="1">
      <c r="A8" s="9" t="str">
        <f t="shared" ca="1" si="0"/>
        <v>muni notes issued</v>
      </c>
      <c r="B8" s="106">
        <f>ROW()</f>
        <v>8</v>
      </c>
      <c r="C8" s="9" t="str">
        <f>summary!J6</f>
        <v>0719</v>
      </c>
      <c r="D8" s="9" t="str">
        <f>summary!Q8</f>
        <v>2016</v>
      </c>
      <c r="E8" s="9" t="s">
        <v>1849</v>
      </c>
      <c r="F8" s="9" t="s">
        <v>1747</v>
      </c>
      <c r="G8" s="9" t="str">
        <f t="shared" si="1"/>
        <v>ban8</v>
      </c>
      <c r="H8" s="21"/>
      <c r="I8" s="107"/>
      <c r="J8" s="21"/>
      <c r="K8" s="137">
        <v>-5</v>
      </c>
      <c r="L8" s="183" t="s">
        <v>2102</v>
      </c>
      <c r="M8" s="41"/>
      <c r="N8" s="155">
        <v>1543750</v>
      </c>
      <c r="O8" s="37"/>
      <c r="P8" s="22"/>
    </row>
    <row r="9" spans="1:16" ht="14.5" customHeight="1">
      <c r="A9" s="9" t="str">
        <f t="shared" ca="1" si="0"/>
        <v>muni notes issued</v>
      </c>
      <c r="B9" s="106">
        <f>ROW()</f>
        <v>9</v>
      </c>
      <c r="C9" s="9" t="str">
        <f>summary!J6</f>
        <v>0719</v>
      </c>
      <c r="D9" s="9" t="str">
        <f>summary!Q8</f>
        <v>2016</v>
      </c>
      <c r="E9" s="9" t="s">
        <v>1849</v>
      </c>
      <c r="F9" s="9" t="s">
        <v>1747</v>
      </c>
      <c r="G9" s="9" t="str">
        <f t="shared" si="1"/>
        <v>ban9</v>
      </c>
      <c r="H9" s="21"/>
      <c r="I9" s="107"/>
      <c r="J9" s="21"/>
      <c r="K9" s="137">
        <v>-6</v>
      </c>
      <c r="L9" s="183" t="s">
        <v>2103</v>
      </c>
      <c r="M9" s="41"/>
      <c r="N9" s="155">
        <v>2446250</v>
      </c>
      <c r="O9" s="37"/>
      <c r="P9" s="22"/>
    </row>
    <row r="10" spans="1:16" ht="14.5" customHeight="1">
      <c r="A10" s="9" t="str">
        <f t="shared" ca="1" si="0"/>
        <v>muni notes issued</v>
      </c>
      <c r="B10" s="106">
        <f>ROW()</f>
        <v>10</v>
      </c>
      <c r="C10" s="9" t="str">
        <f>summary!J6</f>
        <v>0719</v>
      </c>
      <c r="D10" s="9" t="str">
        <f>summary!Q8</f>
        <v>2016</v>
      </c>
      <c r="E10" s="9" t="s">
        <v>1849</v>
      </c>
      <c r="F10" s="9" t="s">
        <v>1747</v>
      </c>
      <c r="G10" s="9" t="str">
        <f t="shared" si="1"/>
        <v>ban10</v>
      </c>
      <c r="H10" s="21"/>
      <c r="I10" s="107"/>
      <c r="J10" s="21"/>
      <c r="K10" s="137">
        <v>-7</v>
      </c>
      <c r="L10" s="183"/>
      <c r="M10" s="41"/>
      <c r="N10" s="155"/>
      <c r="O10" s="37"/>
      <c r="P10" s="22"/>
    </row>
    <row r="11" spans="1:16" ht="14.5" customHeight="1">
      <c r="A11" s="9" t="str">
        <f t="shared" ca="1" si="0"/>
        <v>muni notes issued</v>
      </c>
      <c r="B11" s="106">
        <f>ROW()</f>
        <v>11</v>
      </c>
      <c r="C11" s="9" t="str">
        <f>summary!J6</f>
        <v>0719</v>
      </c>
      <c r="D11" s="9" t="str">
        <f>summary!Q8</f>
        <v>2016</v>
      </c>
      <c r="E11" s="9" t="s">
        <v>1849</v>
      </c>
      <c r="F11" s="9" t="s">
        <v>1747</v>
      </c>
      <c r="G11" s="9" t="str">
        <f t="shared" si="1"/>
        <v>ban11</v>
      </c>
      <c r="H11" s="21"/>
      <c r="I11" s="107"/>
      <c r="J11" s="21"/>
      <c r="K11" s="137">
        <v>-8</v>
      </c>
      <c r="L11" s="183"/>
      <c r="M11" s="41"/>
      <c r="N11" s="155"/>
      <c r="O11" s="37"/>
      <c r="P11" s="22"/>
    </row>
    <row r="12" spans="1:16" ht="14.5" customHeight="1">
      <c r="A12" s="9" t="str">
        <f t="shared" ca="1" si="0"/>
        <v>muni notes issued</v>
      </c>
      <c r="B12" s="106">
        <f>ROW()</f>
        <v>12</v>
      </c>
      <c r="C12" s="9" t="str">
        <f>summary!J6</f>
        <v>0719</v>
      </c>
      <c r="D12" s="9" t="str">
        <f>summary!Q8</f>
        <v>2016</v>
      </c>
      <c r="E12" s="9" t="s">
        <v>1849</v>
      </c>
      <c r="F12" s="9" t="s">
        <v>1747</v>
      </c>
      <c r="G12" s="9" t="str">
        <f t="shared" si="1"/>
        <v>ban12</v>
      </c>
      <c r="H12" s="21"/>
      <c r="I12" s="107"/>
      <c r="J12" s="21"/>
      <c r="K12" s="137">
        <v>-9</v>
      </c>
      <c r="L12" s="183"/>
      <c r="M12" s="41"/>
      <c r="N12" s="155"/>
      <c r="O12" s="37"/>
      <c r="P12" s="22"/>
    </row>
    <row r="13" spans="1:16" ht="14.5" customHeight="1">
      <c r="A13" s="9" t="str">
        <f t="shared" ca="1" si="0"/>
        <v>muni notes issued</v>
      </c>
      <c r="B13" s="106">
        <f>ROW()</f>
        <v>13</v>
      </c>
      <c r="C13" s="9" t="str">
        <f>summary!J6</f>
        <v>0719</v>
      </c>
      <c r="D13" s="9" t="str">
        <f>summary!Q8</f>
        <v>2016</v>
      </c>
      <c r="E13" s="9" t="s">
        <v>1849</v>
      </c>
      <c r="F13" s="9" t="s">
        <v>1747</v>
      </c>
      <c r="G13" s="9" t="str">
        <f t="shared" ref="G13:G23" si="2">F13&amp;ROW()</f>
        <v>ban13</v>
      </c>
      <c r="H13" s="21"/>
      <c r="I13" s="107"/>
      <c r="J13" s="21"/>
      <c r="K13" s="137">
        <v>-10</v>
      </c>
      <c r="L13" s="183"/>
      <c r="M13" s="41"/>
      <c r="N13" s="155"/>
      <c r="O13" s="37"/>
      <c r="P13" s="22"/>
    </row>
    <row r="14" spans="1:16" ht="14.5" customHeight="1">
      <c r="A14" s="9" t="str">
        <f t="shared" ca="1" si="0"/>
        <v>muni notes issued</v>
      </c>
      <c r="B14" s="106">
        <f>ROW()</f>
        <v>14</v>
      </c>
      <c r="C14" s="9" t="str">
        <f>summary!J6</f>
        <v>0719</v>
      </c>
      <c r="D14" s="9" t="str">
        <f>summary!Q8</f>
        <v>2016</v>
      </c>
      <c r="E14" s="9" t="s">
        <v>1849</v>
      </c>
      <c r="F14" s="9" t="s">
        <v>1747</v>
      </c>
      <c r="G14" s="9" t="str">
        <f t="shared" si="2"/>
        <v>ban14</v>
      </c>
      <c r="H14" s="21"/>
      <c r="I14" s="107"/>
      <c r="J14" s="21"/>
      <c r="K14" s="137">
        <v>-11</v>
      </c>
      <c r="L14" s="183"/>
      <c r="M14" s="41"/>
      <c r="N14" s="155"/>
      <c r="O14" s="37"/>
      <c r="P14" s="22"/>
    </row>
    <row r="15" spans="1:16" ht="14.5" customHeight="1">
      <c r="A15" s="9" t="str">
        <f t="shared" ca="1" si="0"/>
        <v>muni notes issued</v>
      </c>
      <c r="B15" s="106">
        <f>ROW()</f>
        <v>15</v>
      </c>
      <c r="C15" s="9" t="str">
        <f>summary!J6</f>
        <v>0719</v>
      </c>
      <c r="D15" s="9" t="str">
        <f>summary!Q8</f>
        <v>2016</v>
      </c>
      <c r="E15" s="9" t="s">
        <v>1849</v>
      </c>
      <c r="F15" s="9" t="s">
        <v>1747</v>
      </c>
      <c r="G15" s="9" t="str">
        <f t="shared" si="2"/>
        <v>ban15</v>
      </c>
      <c r="H15" s="21"/>
      <c r="I15" s="107"/>
      <c r="J15" s="21"/>
      <c r="K15" s="137">
        <v>-12</v>
      </c>
      <c r="L15" s="183"/>
      <c r="M15" s="41"/>
      <c r="N15" s="155"/>
      <c r="O15" s="37"/>
      <c r="P15" s="22"/>
    </row>
    <row r="16" spans="1:16" ht="14.5" customHeight="1">
      <c r="A16" s="9" t="str">
        <f t="shared" ca="1" si="0"/>
        <v>muni notes issued</v>
      </c>
      <c r="B16" s="106">
        <f>ROW()</f>
        <v>16</v>
      </c>
      <c r="C16" s="9" t="str">
        <f>summary!J6</f>
        <v>0719</v>
      </c>
      <c r="D16" s="9" t="str">
        <f>summary!Q8</f>
        <v>2016</v>
      </c>
      <c r="E16" s="9" t="s">
        <v>1849</v>
      </c>
      <c r="F16" s="9" t="s">
        <v>1747</v>
      </c>
      <c r="G16" s="9" t="str">
        <f t="shared" si="2"/>
        <v>ban16</v>
      </c>
      <c r="H16" s="21"/>
      <c r="I16" s="107"/>
      <c r="J16" s="21"/>
      <c r="K16" s="137">
        <v>-13</v>
      </c>
      <c r="L16" s="183"/>
      <c r="M16" s="41"/>
      <c r="N16" s="155"/>
      <c r="O16" s="37"/>
      <c r="P16" s="22"/>
    </row>
    <row r="17" spans="1:16" ht="14.5" customHeight="1">
      <c r="A17" s="9" t="str">
        <f t="shared" ca="1" si="0"/>
        <v>muni notes issued</v>
      </c>
      <c r="B17" s="106">
        <f>ROW()</f>
        <v>17</v>
      </c>
      <c r="C17" s="9" t="str">
        <f>summary!J6</f>
        <v>0719</v>
      </c>
      <c r="D17" s="9" t="str">
        <f>summary!Q8</f>
        <v>2016</v>
      </c>
      <c r="E17" s="9" t="s">
        <v>1849</v>
      </c>
      <c r="F17" s="9" t="s">
        <v>1747</v>
      </c>
      <c r="G17" s="9" t="str">
        <f t="shared" si="2"/>
        <v>ban17</v>
      </c>
      <c r="H17" s="21"/>
      <c r="I17" s="107"/>
      <c r="J17" s="21"/>
      <c r="K17" s="137">
        <v>-14</v>
      </c>
      <c r="L17" s="183"/>
      <c r="M17" s="41"/>
      <c r="N17" s="155"/>
      <c r="O17" s="37"/>
      <c r="P17" s="22"/>
    </row>
    <row r="18" spans="1:16" ht="14.5" customHeight="1">
      <c r="A18" s="9" t="str">
        <f t="shared" ca="1" si="0"/>
        <v>muni notes issued</v>
      </c>
      <c r="B18" s="106">
        <f>ROW()</f>
        <v>18</v>
      </c>
      <c r="C18" s="9" t="str">
        <f>summary!J6</f>
        <v>0719</v>
      </c>
      <c r="D18" s="9" t="str">
        <f>summary!Q8</f>
        <v>2016</v>
      </c>
      <c r="E18" s="9" t="s">
        <v>1849</v>
      </c>
      <c r="F18" s="9" t="s">
        <v>1747</v>
      </c>
      <c r="G18" s="9" t="str">
        <f t="shared" si="2"/>
        <v>ban18</v>
      </c>
      <c r="H18" s="21"/>
      <c r="I18" s="107"/>
      <c r="J18" s="21"/>
      <c r="K18" s="137">
        <v>-15</v>
      </c>
      <c r="L18" s="183"/>
      <c r="M18" s="41"/>
      <c r="N18" s="155"/>
      <c r="O18" s="37"/>
      <c r="P18" s="22"/>
    </row>
    <row r="19" spans="1:16" ht="14.5" customHeight="1">
      <c r="A19" s="9" t="str">
        <f t="shared" ca="1" si="0"/>
        <v>muni notes issued</v>
      </c>
      <c r="B19" s="106">
        <f>ROW()</f>
        <v>19</v>
      </c>
      <c r="C19" s="9" t="str">
        <f>summary!J6</f>
        <v>0719</v>
      </c>
      <c r="D19" s="9" t="str">
        <f>summary!Q8</f>
        <v>2016</v>
      </c>
      <c r="E19" s="9" t="s">
        <v>1849</v>
      </c>
      <c r="F19" s="9" t="s">
        <v>1747</v>
      </c>
      <c r="G19" s="9" t="str">
        <f t="shared" si="2"/>
        <v>ban19</v>
      </c>
      <c r="H19" s="21"/>
      <c r="I19" s="107"/>
      <c r="J19" s="21"/>
      <c r="K19" s="137">
        <v>-16</v>
      </c>
      <c r="L19" s="183"/>
      <c r="M19" s="41"/>
      <c r="N19" s="155"/>
      <c r="O19" s="37"/>
      <c r="P19" s="22"/>
    </row>
    <row r="20" spans="1:16" ht="14.5" customHeight="1">
      <c r="A20" s="9" t="str">
        <f t="shared" ca="1" si="0"/>
        <v>muni notes issued</v>
      </c>
      <c r="B20" s="106">
        <f>ROW()</f>
        <v>20</v>
      </c>
      <c r="C20" s="9" t="str">
        <f>summary!J6</f>
        <v>0719</v>
      </c>
      <c r="D20" s="9" t="str">
        <f>summary!Q8</f>
        <v>2016</v>
      </c>
      <c r="E20" s="9" t="s">
        <v>1849</v>
      </c>
      <c r="F20" s="9" t="s">
        <v>1747</v>
      </c>
      <c r="G20" s="9" t="str">
        <f t="shared" si="2"/>
        <v>ban20</v>
      </c>
      <c r="H20" s="21"/>
      <c r="I20" s="107"/>
      <c r="J20" s="21"/>
      <c r="K20" s="137">
        <v>-17</v>
      </c>
      <c r="L20" s="183"/>
      <c r="M20" s="41"/>
      <c r="N20" s="155"/>
      <c r="O20" s="37"/>
      <c r="P20" s="22"/>
    </row>
    <row r="21" spans="1:16" ht="14.5" customHeight="1">
      <c r="A21" s="9" t="str">
        <f t="shared" ca="1" si="0"/>
        <v>muni notes issued</v>
      </c>
      <c r="B21" s="106">
        <f>ROW()</f>
        <v>21</v>
      </c>
      <c r="C21" s="9" t="str">
        <f>summary!J6</f>
        <v>0719</v>
      </c>
      <c r="D21" s="9" t="str">
        <f>summary!Q8</f>
        <v>2016</v>
      </c>
      <c r="E21" s="9" t="s">
        <v>1849</v>
      </c>
      <c r="F21" s="9" t="s">
        <v>1747</v>
      </c>
      <c r="G21" s="9" t="str">
        <f t="shared" si="2"/>
        <v>ban21</v>
      </c>
      <c r="H21" s="21"/>
      <c r="I21" s="107"/>
      <c r="J21" s="21"/>
      <c r="K21" s="137">
        <v>-18</v>
      </c>
      <c r="L21" s="183"/>
      <c r="M21" s="41"/>
      <c r="N21" s="155"/>
      <c r="O21" s="37"/>
      <c r="P21" s="22"/>
    </row>
    <row r="22" spans="1:16" ht="14.5" customHeight="1">
      <c r="A22" s="9" t="str">
        <f t="shared" ca="1" si="0"/>
        <v>muni notes issued</v>
      </c>
      <c r="B22" s="106">
        <f>ROW()</f>
        <v>22</v>
      </c>
      <c r="C22" s="9" t="str">
        <f>summary!J6</f>
        <v>0719</v>
      </c>
      <c r="D22" s="9" t="str">
        <f>summary!Q8</f>
        <v>2016</v>
      </c>
      <c r="E22" s="9" t="s">
        <v>1849</v>
      </c>
      <c r="F22" s="9" t="s">
        <v>1747</v>
      </c>
      <c r="G22" s="9" t="str">
        <f t="shared" si="2"/>
        <v>ban22</v>
      </c>
      <c r="H22" s="21"/>
      <c r="I22" s="107"/>
      <c r="J22" s="21"/>
      <c r="K22" s="137">
        <v>-19</v>
      </c>
      <c r="L22" s="183"/>
      <c r="M22" s="41"/>
      <c r="N22" s="155"/>
      <c r="O22" s="37"/>
      <c r="P22" s="22"/>
    </row>
    <row r="23" spans="1:16" ht="14.5" customHeight="1">
      <c r="A23" s="9" t="str">
        <f t="shared" ca="1" si="0"/>
        <v>muni notes issued</v>
      </c>
      <c r="B23" s="106">
        <f>ROW()</f>
        <v>23</v>
      </c>
      <c r="C23" s="9" t="str">
        <f>summary!J6</f>
        <v>0719</v>
      </c>
      <c r="D23" s="9" t="str">
        <f>summary!Q8</f>
        <v>2016</v>
      </c>
      <c r="E23" s="9" t="s">
        <v>1849</v>
      </c>
      <c r="F23" s="9" t="s">
        <v>1747</v>
      </c>
      <c r="G23" s="9" t="str">
        <f t="shared" si="2"/>
        <v>ban23</v>
      </c>
      <c r="H23" s="21"/>
      <c r="I23" s="107"/>
      <c r="J23" s="21"/>
      <c r="K23" s="137">
        <v>-20</v>
      </c>
      <c r="L23" s="183"/>
      <c r="M23" s="41"/>
      <c r="N23" s="155"/>
      <c r="O23" s="37"/>
      <c r="P23" s="22"/>
    </row>
    <row r="24" spans="1:16" ht="14.5" customHeight="1">
      <c r="A24" s="9" t="str">
        <f t="shared" ref="A24:A58" ca="1" si="3">MID(CELL("filename",A24),FIND("]",CELL("filename",A24))+1,256)</f>
        <v>muni notes issued</v>
      </c>
      <c r="B24" s="106">
        <f>ROW()</f>
        <v>24</v>
      </c>
      <c r="C24" s="9" t="str">
        <f>summary!J6</f>
        <v>0719</v>
      </c>
      <c r="D24" s="9" t="str">
        <f>summary!Q8</f>
        <v>2016</v>
      </c>
      <c r="E24" s="9" t="s">
        <v>1849</v>
      </c>
      <c r="F24" s="9" t="s">
        <v>1747</v>
      </c>
      <c r="G24" s="9" t="str">
        <f t="shared" si="1"/>
        <v>ban24</v>
      </c>
      <c r="H24" s="21"/>
      <c r="I24" s="107"/>
      <c r="J24" s="21"/>
      <c r="K24" s="137">
        <v>-21</v>
      </c>
      <c r="L24" s="183"/>
      <c r="M24" s="41"/>
      <c r="N24" s="155"/>
      <c r="O24" s="37"/>
      <c r="P24" s="22"/>
    </row>
    <row r="25" spans="1:16" ht="14.5" customHeight="1">
      <c r="A25" s="9" t="str">
        <f t="shared" ca="1" si="3"/>
        <v>muni notes issued</v>
      </c>
      <c r="B25" s="106">
        <f>ROW()</f>
        <v>25</v>
      </c>
      <c r="C25" s="9" t="str">
        <f>summary!J6</f>
        <v>0719</v>
      </c>
      <c r="D25" s="9" t="str">
        <f>summary!Q8</f>
        <v>2016</v>
      </c>
      <c r="E25" s="9" t="s">
        <v>1849</v>
      </c>
      <c r="F25" s="9" t="s">
        <v>1747</v>
      </c>
      <c r="G25" s="9" t="str">
        <f t="shared" si="1"/>
        <v>ban25</v>
      </c>
      <c r="H25" s="21"/>
      <c r="I25" s="107"/>
      <c r="J25" s="21"/>
      <c r="K25" s="137">
        <v>-22</v>
      </c>
      <c r="L25" s="183"/>
      <c r="M25" s="41"/>
      <c r="N25" s="155"/>
      <c r="O25" s="37"/>
      <c r="P25" s="22"/>
    </row>
    <row r="26" spans="1:16" ht="14.5" customHeight="1">
      <c r="A26" s="9" t="str">
        <f t="shared" ca="1" si="3"/>
        <v>muni notes issued</v>
      </c>
      <c r="B26" s="106">
        <f>ROW()</f>
        <v>26</v>
      </c>
      <c r="C26" s="9" t="str">
        <f>summary!J6</f>
        <v>0719</v>
      </c>
      <c r="D26" s="9" t="str">
        <f>summary!Q8</f>
        <v>2016</v>
      </c>
      <c r="E26" s="9" t="s">
        <v>1849</v>
      </c>
      <c r="F26" s="9" t="s">
        <v>1747</v>
      </c>
      <c r="G26" s="9" t="str">
        <f t="shared" si="1"/>
        <v>ban26</v>
      </c>
      <c r="H26" s="21"/>
      <c r="I26" s="107"/>
      <c r="J26" s="21"/>
      <c r="K26" s="137">
        <v>-23</v>
      </c>
      <c r="L26" s="183"/>
      <c r="M26" s="41"/>
      <c r="N26" s="155"/>
      <c r="O26" s="37"/>
      <c r="P26" s="22"/>
    </row>
    <row r="27" spans="1:16" ht="14.5" customHeight="1">
      <c r="A27" s="9" t="str">
        <f t="shared" ca="1" si="3"/>
        <v>muni notes issued</v>
      </c>
      <c r="B27" s="106">
        <f>ROW()</f>
        <v>27</v>
      </c>
      <c r="C27" s="9" t="str">
        <f>summary!J6</f>
        <v>0719</v>
      </c>
      <c r="D27" s="9" t="str">
        <f>summary!Q8</f>
        <v>2016</v>
      </c>
      <c r="E27" s="9" t="s">
        <v>1849</v>
      </c>
      <c r="F27" s="9" t="s">
        <v>1747</v>
      </c>
      <c r="G27" s="9" t="str">
        <f t="shared" si="1"/>
        <v>ban27</v>
      </c>
      <c r="H27" s="21"/>
      <c r="I27" s="107"/>
      <c r="J27" s="21"/>
      <c r="K27" s="137">
        <v>-24</v>
      </c>
      <c r="L27" s="183"/>
      <c r="M27" s="41"/>
      <c r="N27" s="155"/>
      <c r="O27" s="37"/>
      <c r="P27" s="22"/>
    </row>
    <row r="28" spans="1:16" ht="14.5" customHeight="1">
      <c r="A28" s="9" t="str">
        <f t="shared" ca="1" si="3"/>
        <v>muni notes issued</v>
      </c>
      <c r="B28" s="106">
        <f>ROW()</f>
        <v>28</v>
      </c>
      <c r="C28" s="9" t="str">
        <f>summary!J6</f>
        <v>0719</v>
      </c>
      <c r="D28" s="9" t="str">
        <f>summary!Q8</f>
        <v>2016</v>
      </c>
      <c r="E28" s="9" t="s">
        <v>1849</v>
      </c>
      <c r="F28" s="9" t="s">
        <v>1747</v>
      </c>
      <c r="G28" s="9" t="str">
        <f t="shared" si="1"/>
        <v>ban28</v>
      </c>
      <c r="H28" s="21"/>
      <c r="I28" s="107"/>
      <c r="J28" s="21"/>
      <c r="K28" s="137">
        <v>-25</v>
      </c>
      <c r="L28" s="183"/>
      <c r="M28" s="41"/>
      <c r="N28" s="155"/>
      <c r="O28" s="37"/>
      <c r="P28" s="22"/>
    </row>
    <row r="29" spans="1:16" ht="14.5" customHeight="1">
      <c r="A29" s="9" t="str">
        <f t="shared" ca="1" si="3"/>
        <v>muni notes issued</v>
      </c>
      <c r="B29" s="106">
        <f>ROW()</f>
        <v>29</v>
      </c>
      <c r="C29" s="9" t="str">
        <f>summary!J6</f>
        <v>0719</v>
      </c>
      <c r="D29" s="9" t="str">
        <f>summary!Q8</f>
        <v>2016</v>
      </c>
      <c r="E29" s="9" t="s">
        <v>1849</v>
      </c>
      <c r="F29" s="9" t="s">
        <v>1747</v>
      </c>
      <c r="G29" s="9" t="str">
        <f t="shared" si="1"/>
        <v>ban29</v>
      </c>
      <c r="H29" s="21"/>
      <c r="I29" s="107"/>
      <c r="J29" s="21"/>
      <c r="K29" s="137">
        <v>-26</v>
      </c>
      <c r="L29" s="183"/>
      <c r="M29" s="41"/>
      <c r="N29" s="155"/>
      <c r="O29" s="37"/>
      <c r="P29" s="37"/>
    </row>
    <row r="30" spans="1:16" ht="14.5" customHeight="1">
      <c r="A30" s="9" t="str">
        <f t="shared" ca="1" si="3"/>
        <v>muni notes issued</v>
      </c>
      <c r="B30" s="106">
        <f>ROW()</f>
        <v>30</v>
      </c>
      <c r="C30" s="9" t="str">
        <f>summary!J6</f>
        <v>0719</v>
      </c>
      <c r="D30" s="9" t="str">
        <f>summary!Q8</f>
        <v>2016</v>
      </c>
      <c r="E30" s="9" t="s">
        <v>1849</v>
      </c>
      <c r="F30" s="9" t="s">
        <v>1747</v>
      </c>
      <c r="G30" s="9" t="str">
        <f t="shared" si="1"/>
        <v>ban30</v>
      </c>
      <c r="H30" s="21"/>
      <c r="I30" s="107"/>
      <c r="J30" s="21"/>
      <c r="K30" s="137">
        <v>-27</v>
      </c>
      <c r="L30" s="183"/>
      <c r="M30" s="41"/>
      <c r="N30" s="155"/>
      <c r="O30" s="37"/>
      <c r="P30" s="37"/>
    </row>
    <row r="31" spans="1:16" ht="14.5" customHeight="1">
      <c r="A31" s="9" t="str">
        <f t="shared" ca="1" si="3"/>
        <v>muni notes issued</v>
      </c>
      <c r="B31" s="106">
        <f>ROW()</f>
        <v>31</v>
      </c>
      <c r="C31" s="9" t="str">
        <f>summary!J6</f>
        <v>0719</v>
      </c>
      <c r="D31" s="9" t="str">
        <f>summary!Q8</f>
        <v>2016</v>
      </c>
      <c r="E31" s="9" t="s">
        <v>1849</v>
      </c>
      <c r="F31" s="9" t="s">
        <v>1747</v>
      </c>
      <c r="G31" s="9" t="str">
        <f t="shared" si="1"/>
        <v>ban31</v>
      </c>
      <c r="H31" s="21"/>
      <c r="I31" s="107"/>
      <c r="J31" s="107"/>
      <c r="K31" s="137">
        <v>-28</v>
      </c>
      <c r="L31" s="183"/>
      <c r="M31" s="41"/>
      <c r="N31" s="155"/>
      <c r="O31" s="37"/>
      <c r="P31" s="37"/>
    </row>
    <row r="32" spans="1:16" ht="14.5" customHeight="1">
      <c r="A32" s="9" t="str">
        <f t="shared" ca="1" si="3"/>
        <v>muni notes issued</v>
      </c>
      <c r="B32" s="106">
        <f>ROW()</f>
        <v>32</v>
      </c>
      <c r="C32" s="9" t="str">
        <f>summary!J6</f>
        <v>0719</v>
      </c>
      <c r="D32" s="9" t="str">
        <f>summary!Q8</f>
        <v>2016</v>
      </c>
      <c r="E32" s="9" t="s">
        <v>1849</v>
      </c>
      <c r="F32" s="9" t="s">
        <v>1747</v>
      </c>
      <c r="G32" s="9" t="str">
        <f t="shared" si="1"/>
        <v>ban32</v>
      </c>
      <c r="H32" s="21"/>
      <c r="I32" s="107"/>
      <c r="J32" s="107"/>
      <c r="K32" s="137">
        <v>-29</v>
      </c>
      <c r="L32" s="183"/>
      <c r="M32" s="41"/>
      <c r="N32" s="155"/>
      <c r="O32" s="37"/>
      <c r="P32" s="37"/>
    </row>
    <row r="33" spans="1:16" ht="14.5" customHeight="1">
      <c r="A33" s="9" t="str">
        <f t="shared" ca="1" si="3"/>
        <v>muni notes issued</v>
      </c>
      <c r="B33" s="106">
        <f>ROW()</f>
        <v>33</v>
      </c>
      <c r="C33" s="9" t="str">
        <f>summary!J6</f>
        <v>0719</v>
      </c>
      <c r="D33" s="9" t="str">
        <f>summary!Q8</f>
        <v>2016</v>
      </c>
      <c r="E33" s="9" t="s">
        <v>1849</v>
      </c>
      <c r="F33" s="9" t="s">
        <v>1747</v>
      </c>
      <c r="G33" s="9" t="str">
        <f t="shared" si="1"/>
        <v>ban33</v>
      </c>
      <c r="H33" s="21"/>
      <c r="I33" s="107"/>
      <c r="J33" s="107"/>
      <c r="K33" s="137">
        <v>-30</v>
      </c>
      <c r="L33" s="183"/>
      <c r="M33" s="41"/>
      <c r="N33" s="155"/>
      <c r="O33" s="37"/>
      <c r="P33" s="37"/>
    </row>
    <row r="34" spans="1:16" ht="14.5" customHeight="1">
      <c r="A34" s="9" t="str">
        <f t="shared" ca="1" si="3"/>
        <v>muni notes issued</v>
      </c>
      <c r="B34" s="106">
        <f>ROW()</f>
        <v>34</v>
      </c>
      <c r="C34" s="9" t="str">
        <f>summary!J6</f>
        <v>0719</v>
      </c>
      <c r="D34" s="9" t="str">
        <f>summary!Q8</f>
        <v>2016</v>
      </c>
      <c r="E34" s="9" t="s">
        <v>1849</v>
      </c>
      <c r="F34" s="9" t="s">
        <v>1747</v>
      </c>
      <c r="G34" s="9" t="str">
        <f t="shared" si="1"/>
        <v>ban34</v>
      </c>
      <c r="H34" s="21"/>
      <c r="I34" s="107"/>
      <c r="J34" s="107"/>
      <c r="K34" s="137">
        <v>-31</v>
      </c>
      <c r="L34" s="183"/>
      <c r="M34" s="41"/>
      <c r="N34" s="155"/>
      <c r="O34" s="37"/>
      <c r="P34" s="37"/>
    </row>
    <row r="35" spans="1:16" ht="14.5" customHeight="1">
      <c r="A35" s="9" t="str">
        <f t="shared" ca="1" si="3"/>
        <v>muni notes issued</v>
      </c>
      <c r="B35" s="106">
        <f>ROW()</f>
        <v>35</v>
      </c>
      <c r="C35" s="9" t="str">
        <f>summary!J6</f>
        <v>0719</v>
      </c>
      <c r="D35" s="9" t="str">
        <f>summary!Q8</f>
        <v>2016</v>
      </c>
      <c r="E35" s="9" t="s">
        <v>1849</v>
      </c>
      <c r="F35" s="9" t="s">
        <v>1747</v>
      </c>
      <c r="G35" s="9" t="str">
        <f t="shared" si="1"/>
        <v>ban35</v>
      </c>
      <c r="H35" s="21"/>
      <c r="I35" s="107"/>
      <c r="J35" s="107"/>
      <c r="K35" s="137">
        <v>-32</v>
      </c>
      <c r="L35" s="183"/>
      <c r="M35" s="41"/>
      <c r="N35" s="155"/>
      <c r="O35" s="37"/>
      <c r="P35" s="37"/>
    </row>
    <row r="36" spans="1:16" ht="14.5" customHeight="1">
      <c r="A36" s="9" t="str">
        <f t="shared" ca="1" si="3"/>
        <v>muni notes issued</v>
      </c>
      <c r="B36" s="106">
        <f>ROW()</f>
        <v>36</v>
      </c>
      <c r="C36" s="9" t="str">
        <f>summary!J6</f>
        <v>0719</v>
      </c>
      <c r="D36" s="9" t="str">
        <f>summary!Q8</f>
        <v>2016</v>
      </c>
      <c r="E36" s="9" t="s">
        <v>1849</v>
      </c>
      <c r="F36" s="9" t="s">
        <v>1747</v>
      </c>
      <c r="G36" s="9" t="str">
        <f t="shared" si="1"/>
        <v>ban36</v>
      </c>
      <c r="H36" s="21"/>
      <c r="I36" s="107"/>
      <c r="J36" s="107"/>
      <c r="K36" s="137">
        <v>-33</v>
      </c>
      <c r="L36" s="183"/>
      <c r="M36" s="41"/>
      <c r="N36" s="155"/>
      <c r="O36" s="37"/>
      <c r="P36" s="37"/>
    </row>
    <row r="37" spans="1:16" ht="14.5" customHeight="1">
      <c r="A37" s="9" t="str">
        <f t="shared" ca="1" si="3"/>
        <v>muni notes issued</v>
      </c>
      <c r="B37" s="106">
        <f>ROW()</f>
        <v>37</v>
      </c>
      <c r="C37" s="9" t="str">
        <f>summary!J6</f>
        <v>0719</v>
      </c>
      <c r="D37" s="9" t="str">
        <f>summary!Q8</f>
        <v>2016</v>
      </c>
      <c r="E37" s="9" t="s">
        <v>1849</v>
      </c>
      <c r="F37" s="9" t="s">
        <v>1747</v>
      </c>
      <c r="G37" s="9" t="str">
        <f t="shared" ref="G37:G49" si="4">F37&amp;ROW()</f>
        <v>ban37</v>
      </c>
      <c r="H37" s="21"/>
      <c r="I37" s="107"/>
      <c r="J37" s="107"/>
      <c r="K37" s="137">
        <v>-34</v>
      </c>
      <c r="L37" s="183"/>
      <c r="M37" s="41"/>
      <c r="N37" s="155"/>
      <c r="O37" s="37"/>
      <c r="P37" s="37"/>
    </row>
    <row r="38" spans="1:16" ht="14.5" customHeight="1">
      <c r="A38" s="9" t="str">
        <f t="shared" ca="1" si="3"/>
        <v>muni notes issued</v>
      </c>
      <c r="B38" s="106">
        <f>ROW()</f>
        <v>38</v>
      </c>
      <c r="C38" s="9" t="str">
        <f>summary!J6</f>
        <v>0719</v>
      </c>
      <c r="D38" s="9" t="str">
        <f>summary!Q8</f>
        <v>2016</v>
      </c>
      <c r="E38" s="9" t="s">
        <v>1849</v>
      </c>
      <c r="F38" s="9" t="s">
        <v>1747</v>
      </c>
      <c r="G38" s="9" t="str">
        <f t="shared" si="4"/>
        <v>ban38</v>
      </c>
      <c r="H38" s="21"/>
      <c r="I38" s="107"/>
      <c r="J38" s="107"/>
      <c r="K38" s="137">
        <v>-35</v>
      </c>
      <c r="L38" s="183"/>
      <c r="M38" s="41"/>
      <c r="N38" s="155"/>
      <c r="O38" s="37"/>
      <c r="P38" s="37"/>
    </row>
    <row r="39" spans="1:16" ht="14.5" customHeight="1">
      <c r="A39" s="9" t="str">
        <f t="shared" ca="1" si="3"/>
        <v>muni notes issued</v>
      </c>
      <c r="B39" s="106">
        <f>ROW()</f>
        <v>39</v>
      </c>
      <c r="C39" s="9" t="str">
        <f>summary!J6</f>
        <v>0719</v>
      </c>
      <c r="D39" s="9" t="str">
        <f>summary!Q8</f>
        <v>2016</v>
      </c>
      <c r="E39" s="9" t="s">
        <v>1849</v>
      </c>
      <c r="F39" s="9" t="s">
        <v>1747</v>
      </c>
      <c r="G39" s="9" t="str">
        <f t="shared" si="4"/>
        <v>ban39</v>
      </c>
      <c r="H39" s="21"/>
      <c r="I39" s="107"/>
      <c r="J39" s="107"/>
      <c r="K39" s="137">
        <v>-36</v>
      </c>
      <c r="L39" s="183"/>
      <c r="M39" s="41"/>
      <c r="N39" s="155"/>
      <c r="O39" s="37"/>
      <c r="P39" s="37"/>
    </row>
    <row r="40" spans="1:16" ht="14.5" customHeight="1">
      <c r="A40" s="9" t="str">
        <f t="shared" ca="1" si="3"/>
        <v>muni notes issued</v>
      </c>
      <c r="B40" s="106">
        <f>ROW()</f>
        <v>40</v>
      </c>
      <c r="C40" s="9" t="str">
        <f>summary!J6</f>
        <v>0719</v>
      </c>
      <c r="D40" s="9" t="str">
        <f>summary!Q8</f>
        <v>2016</v>
      </c>
      <c r="E40" s="9" t="s">
        <v>1849</v>
      </c>
      <c r="F40" s="9" t="s">
        <v>1747</v>
      </c>
      <c r="G40" s="9" t="str">
        <f t="shared" si="4"/>
        <v>ban40</v>
      </c>
      <c r="H40" s="21"/>
      <c r="I40" s="107"/>
      <c r="J40" s="107"/>
      <c r="K40" s="137">
        <v>-37</v>
      </c>
      <c r="L40" s="183"/>
      <c r="M40" s="41"/>
      <c r="N40" s="155"/>
      <c r="O40" s="37"/>
      <c r="P40" s="37"/>
    </row>
    <row r="41" spans="1:16" ht="14.5" customHeight="1">
      <c r="A41" s="9" t="str">
        <f t="shared" ca="1" si="3"/>
        <v>muni notes issued</v>
      </c>
      <c r="B41" s="106">
        <f>ROW()</f>
        <v>41</v>
      </c>
      <c r="C41" s="9" t="str">
        <f>summary!J6</f>
        <v>0719</v>
      </c>
      <c r="D41" s="9" t="str">
        <f>summary!Q8</f>
        <v>2016</v>
      </c>
      <c r="E41" s="9" t="s">
        <v>1849</v>
      </c>
      <c r="F41" s="9" t="s">
        <v>1747</v>
      </c>
      <c r="G41" s="9" t="str">
        <f t="shared" si="4"/>
        <v>ban41</v>
      </c>
      <c r="H41" s="21"/>
      <c r="I41" s="107"/>
      <c r="J41" s="107"/>
      <c r="K41" s="137">
        <v>-38</v>
      </c>
      <c r="L41" s="183"/>
      <c r="M41" s="41"/>
      <c r="N41" s="155"/>
      <c r="O41" s="37"/>
      <c r="P41" s="37"/>
    </row>
    <row r="42" spans="1:16" ht="14.5" customHeight="1">
      <c r="A42" s="9" t="str">
        <f t="shared" ca="1" si="3"/>
        <v>muni notes issued</v>
      </c>
      <c r="B42" s="106">
        <f>ROW()</f>
        <v>42</v>
      </c>
      <c r="C42" s="9" t="str">
        <f>summary!J6</f>
        <v>0719</v>
      </c>
      <c r="D42" s="9" t="str">
        <f>summary!Q8</f>
        <v>2016</v>
      </c>
      <c r="E42" s="9" t="s">
        <v>1849</v>
      </c>
      <c r="F42" s="9" t="s">
        <v>1747</v>
      </c>
      <c r="G42" s="9" t="str">
        <f t="shared" si="4"/>
        <v>ban42</v>
      </c>
      <c r="H42" s="21"/>
      <c r="I42" s="107"/>
      <c r="J42" s="107"/>
      <c r="K42" s="137">
        <v>-39</v>
      </c>
      <c r="L42" s="183"/>
      <c r="M42" s="41"/>
      <c r="N42" s="155"/>
      <c r="O42" s="37"/>
      <c r="P42" s="37"/>
    </row>
    <row r="43" spans="1:16" ht="14.5" customHeight="1">
      <c r="A43" s="9" t="str">
        <f t="shared" ca="1" si="3"/>
        <v>muni notes issued</v>
      </c>
      <c r="B43" s="106">
        <f>ROW()</f>
        <v>43</v>
      </c>
      <c r="C43" s="9" t="str">
        <f>summary!J6</f>
        <v>0719</v>
      </c>
      <c r="D43" s="9" t="str">
        <f>summary!Q8</f>
        <v>2016</v>
      </c>
      <c r="E43" s="9" t="s">
        <v>1849</v>
      </c>
      <c r="F43" s="9" t="s">
        <v>1747</v>
      </c>
      <c r="G43" s="9" t="str">
        <f t="shared" si="4"/>
        <v>ban43</v>
      </c>
      <c r="H43" s="21"/>
      <c r="I43" s="107"/>
      <c r="J43" s="107"/>
      <c r="K43" s="137">
        <v>-40</v>
      </c>
      <c r="L43" s="183"/>
      <c r="M43" s="41"/>
      <c r="N43" s="155"/>
      <c r="O43" s="37"/>
      <c r="P43" s="37"/>
    </row>
    <row r="44" spans="1:16" ht="14.5" customHeight="1">
      <c r="A44" s="9" t="str">
        <f t="shared" ca="1" si="3"/>
        <v>muni notes issued</v>
      </c>
      <c r="B44" s="106">
        <f>ROW()</f>
        <v>44</v>
      </c>
      <c r="C44" s="9" t="str">
        <f>summary!J6</f>
        <v>0719</v>
      </c>
      <c r="D44" s="9" t="str">
        <f>summary!Q8</f>
        <v>2016</v>
      </c>
      <c r="E44" s="9" t="s">
        <v>1849</v>
      </c>
      <c r="F44" s="9" t="s">
        <v>1747</v>
      </c>
      <c r="G44" s="9" t="str">
        <f t="shared" si="4"/>
        <v>ban44</v>
      </c>
      <c r="H44" s="21"/>
      <c r="I44" s="107"/>
      <c r="J44" s="107"/>
      <c r="K44" s="137">
        <v>-41</v>
      </c>
      <c r="L44" s="183"/>
      <c r="M44" s="41"/>
      <c r="N44" s="155"/>
      <c r="O44" s="37"/>
      <c r="P44" s="37"/>
    </row>
    <row r="45" spans="1:16" ht="14.5" customHeight="1">
      <c r="A45" s="9" t="str">
        <f t="shared" ca="1" si="3"/>
        <v>muni notes issued</v>
      </c>
      <c r="B45" s="106">
        <f>ROW()</f>
        <v>45</v>
      </c>
      <c r="C45" s="9" t="str">
        <f>summary!J6</f>
        <v>0719</v>
      </c>
      <c r="D45" s="9" t="str">
        <f>summary!Q8</f>
        <v>2016</v>
      </c>
      <c r="E45" s="9" t="s">
        <v>1849</v>
      </c>
      <c r="F45" s="9" t="s">
        <v>1747</v>
      </c>
      <c r="G45" s="9" t="str">
        <f t="shared" si="4"/>
        <v>ban45</v>
      </c>
      <c r="H45" s="21"/>
      <c r="I45" s="107"/>
      <c r="J45" s="107"/>
      <c r="K45" s="137">
        <v>-42</v>
      </c>
      <c r="L45" s="183"/>
      <c r="M45" s="41"/>
      <c r="N45" s="155"/>
      <c r="O45" s="37"/>
      <c r="P45" s="37"/>
    </row>
    <row r="46" spans="1:16" ht="14.5" customHeight="1">
      <c r="A46" s="9" t="str">
        <f ca="1">MID(CELL("filename",A46),FIND("]",CELL("filename",A46))+1,256)</f>
        <v>muni notes issued</v>
      </c>
      <c r="B46" s="106">
        <f>ROW()</f>
        <v>46</v>
      </c>
      <c r="C46" s="9" t="str">
        <f>summary!J6</f>
        <v>0719</v>
      </c>
      <c r="D46" s="9" t="str">
        <f>summary!Q8</f>
        <v>2016</v>
      </c>
      <c r="E46" s="9" t="s">
        <v>1849</v>
      </c>
      <c r="F46" s="9" t="s">
        <v>1747</v>
      </c>
      <c r="G46" s="9" t="str">
        <f t="shared" si="4"/>
        <v>ban46</v>
      </c>
      <c r="H46" s="21"/>
      <c r="I46" s="107"/>
      <c r="J46" s="107"/>
      <c r="K46" s="137">
        <v>-43</v>
      </c>
      <c r="L46" s="183"/>
      <c r="M46" s="41"/>
      <c r="N46" s="155"/>
      <c r="O46" s="37"/>
      <c r="P46" s="37"/>
    </row>
    <row r="47" spans="1:16" ht="14.5" customHeight="1">
      <c r="A47" s="9" t="str">
        <f ca="1">MID(CELL("filename",A47),FIND("]",CELL("filename",A47))+1,256)</f>
        <v>muni notes issued</v>
      </c>
      <c r="B47" s="106">
        <f>ROW()</f>
        <v>47</v>
      </c>
      <c r="C47" s="9" t="str">
        <f>summary!J6</f>
        <v>0719</v>
      </c>
      <c r="D47" s="9" t="str">
        <f>summary!Q8</f>
        <v>2016</v>
      </c>
      <c r="E47" s="9" t="s">
        <v>1849</v>
      </c>
      <c r="F47" s="9" t="s">
        <v>1747</v>
      </c>
      <c r="G47" s="9" t="str">
        <f t="shared" si="4"/>
        <v>ban47</v>
      </c>
      <c r="H47" s="21"/>
      <c r="I47" s="107"/>
      <c r="J47" s="107"/>
      <c r="K47" s="137">
        <v>-44</v>
      </c>
      <c r="L47" s="183"/>
      <c r="M47" s="41"/>
      <c r="N47" s="155"/>
      <c r="O47" s="37"/>
      <c r="P47" s="37"/>
    </row>
    <row r="48" spans="1:16" ht="14.5" customHeight="1">
      <c r="A48" s="9" t="str">
        <f ca="1">MID(CELL("filename",A48),FIND("]",CELL("filename",A48))+1,256)</f>
        <v>muni notes issued</v>
      </c>
      <c r="B48" s="106">
        <f>ROW()</f>
        <v>48</v>
      </c>
      <c r="C48" s="9" t="str">
        <f>summary!J6</f>
        <v>0719</v>
      </c>
      <c r="D48" s="9" t="str">
        <f>summary!Q8</f>
        <v>2016</v>
      </c>
      <c r="E48" s="9" t="s">
        <v>1849</v>
      </c>
      <c r="F48" s="9" t="s">
        <v>1747</v>
      </c>
      <c r="G48" s="9" t="str">
        <f t="shared" si="4"/>
        <v>ban48</v>
      </c>
      <c r="H48" s="21"/>
      <c r="I48" s="107"/>
      <c r="J48" s="107"/>
      <c r="K48" s="137">
        <v>-45</v>
      </c>
      <c r="L48" s="183"/>
      <c r="M48" s="41"/>
      <c r="N48" s="155"/>
      <c r="O48" s="37"/>
      <c r="P48" s="37"/>
    </row>
    <row r="49" spans="1:16" ht="14.5" customHeight="1">
      <c r="A49" s="9" t="str">
        <f ca="1">MID(CELL("filename",A49),FIND("]",CELL("filename",A49))+1,256)</f>
        <v>muni notes issued</v>
      </c>
      <c r="B49" s="106">
        <f>ROW()</f>
        <v>49</v>
      </c>
      <c r="C49" s="9" t="str">
        <f>summary!J6</f>
        <v>0719</v>
      </c>
      <c r="D49" s="9" t="str">
        <f>summary!Q8</f>
        <v>2016</v>
      </c>
      <c r="E49" s="9" t="s">
        <v>1849</v>
      </c>
      <c r="F49" s="9" t="s">
        <v>1747</v>
      </c>
      <c r="G49" s="9" t="str">
        <f t="shared" si="4"/>
        <v>ban49</v>
      </c>
      <c r="H49" s="21"/>
      <c r="I49" s="107"/>
      <c r="J49" s="107"/>
      <c r="K49" s="137">
        <v>-46</v>
      </c>
      <c r="L49" s="183"/>
      <c r="M49" s="41"/>
      <c r="N49" s="155"/>
      <c r="O49" s="37"/>
      <c r="P49" s="37"/>
    </row>
    <row r="50" spans="1:16" ht="14.5" customHeight="1">
      <c r="A50" s="9" t="str">
        <f t="shared" ca="1" si="3"/>
        <v>muni notes issued</v>
      </c>
      <c r="B50" s="106">
        <f>ROW()</f>
        <v>50</v>
      </c>
      <c r="C50" s="9" t="str">
        <f>summary!J6</f>
        <v>0719</v>
      </c>
      <c r="D50" s="9" t="str">
        <f>summary!Q8</f>
        <v>2016</v>
      </c>
      <c r="E50" s="9" t="s">
        <v>1849</v>
      </c>
      <c r="F50" s="9" t="s">
        <v>1747</v>
      </c>
      <c r="G50" s="9" t="str">
        <f t="shared" si="1"/>
        <v>ban50</v>
      </c>
      <c r="H50" s="21"/>
      <c r="I50" s="107"/>
      <c r="J50" s="107"/>
      <c r="K50" s="137">
        <v>-47</v>
      </c>
      <c r="L50" s="183"/>
      <c r="M50" s="41"/>
      <c r="N50" s="155"/>
      <c r="O50" s="37"/>
      <c r="P50" s="37"/>
    </row>
    <row r="51" spans="1:16" ht="14.5" customHeight="1">
      <c r="A51" s="9" t="str">
        <f t="shared" ca="1" si="3"/>
        <v>muni notes issued</v>
      </c>
      <c r="B51" s="106">
        <f>ROW()</f>
        <v>51</v>
      </c>
      <c r="C51" s="9" t="str">
        <f>summary!J6</f>
        <v>0719</v>
      </c>
      <c r="D51" s="9" t="str">
        <f>summary!Q8</f>
        <v>2016</v>
      </c>
      <c r="E51" s="9" t="s">
        <v>1849</v>
      </c>
      <c r="F51" s="9" t="s">
        <v>1747</v>
      </c>
      <c r="G51" s="9" t="str">
        <f t="shared" si="1"/>
        <v>ban51</v>
      </c>
      <c r="H51" s="21"/>
      <c r="I51" s="107"/>
      <c r="J51" s="107"/>
      <c r="K51" s="137">
        <v>-48</v>
      </c>
      <c r="L51" s="183"/>
      <c r="M51" s="41"/>
      <c r="N51" s="155"/>
      <c r="O51" s="37"/>
      <c r="P51" s="37"/>
    </row>
    <row r="52" spans="1:16" ht="14.5" customHeight="1">
      <c r="A52" s="9" t="str">
        <f t="shared" ca="1" si="3"/>
        <v>muni notes issued</v>
      </c>
      <c r="B52" s="106">
        <f>ROW()</f>
        <v>52</v>
      </c>
      <c r="C52" s="9" t="str">
        <f>summary!J6</f>
        <v>0719</v>
      </c>
      <c r="D52" s="9" t="str">
        <f>summary!Q8</f>
        <v>2016</v>
      </c>
      <c r="E52" s="9" t="s">
        <v>1849</v>
      </c>
      <c r="F52" s="9" t="s">
        <v>1747</v>
      </c>
      <c r="G52" s="9" t="str">
        <f t="shared" si="1"/>
        <v>ban52</v>
      </c>
      <c r="H52" s="21"/>
      <c r="I52" s="107"/>
      <c r="J52" s="107"/>
      <c r="K52" s="137">
        <v>-49</v>
      </c>
      <c r="L52" s="183"/>
      <c r="M52" s="41"/>
      <c r="N52" s="155"/>
      <c r="O52" s="37"/>
      <c r="P52" s="37"/>
    </row>
    <row r="53" spans="1:16" ht="14.5" customHeight="1">
      <c r="A53" s="9" t="str">
        <f t="shared" ca="1" si="3"/>
        <v>muni notes issued</v>
      </c>
      <c r="B53" s="106">
        <f>ROW()</f>
        <v>53</v>
      </c>
      <c r="C53" s="9" t="str">
        <f>summary!J6</f>
        <v>0719</v>
      </c>
      <c r="D53" s="9" t="str">
        <f>summary!Q8</f>
        <v>2016</v>
      </c>
      <c r="E53" s="9" t="s">
        <v>1849</v>
      </c>
      <c r="F53" s="9" t="s">
        <v>1747</v>
      </c>
      <c r="G53" s="9" t="str">
        <f t="shared" ref="G53:G58" si="5">F53&amp;ROW()</f>
        <v>ban53</v>
      </c>
      <c r="H53" s="21"/>
      <c r="I53" s="107"/>
      <c r="J53" s="107"/>
      <c r="K53" s="137">
        <v>-50</v>
      </c>
      <c r="L53" s="183"/>
      <c r="M53" s="41"/>
      <c r="N53" s="155"/>
      <c r="O53" s="37"/>
      <c r="P53" s="37"/>
    </row>
    <row r="54" spans="1:16" ht="14.5" customHeight="1">
      <c r="A54" s="9" t="str">
        <f t="shared" ca="1" si="3"/>
        <v>muni notes issued</v>
      </c>
      <c r="B54" s="106">
        <f>ROW()</f>
        <v>54</v>
      </c>
      <c r="C54" s="9" t="str">
        <f>summary!J6</f>
        <v>0719</v>
      </c>
      <c r="D54" s="9" t="str">
        <f>summary!Q8</f>
        <v>2016</v>
      </c>
      <c r="E54" s="9" t="s">
        <v>1849</v>
      </c>
      <c r="F54" s="9" t="s">
        <v>1747</v>
      </c>
      <c r="G54" s="9" t="str">
        <f t="shared" si="5"/>
        <v>ban54</v>
      </c>
      <c r="H54" s="21"/>
      <c r="I54" s="107"/>
      <c r="J54" s="107"/>
      <c r="K54" s="137">
        <v>-51</v>
      </c>
      <c r="L54" s="183"/>
      <c r="M54" s="41"/>
      <c r="N54" s="155"/>
      <c r="O54" s="37"/>
      <c r="P54" s="37"/>
    </row>
    <row r="55" spans="1:16" ht="14.5" customHeight="1">
      <c r="A55" s="9" t="str">
        <f t="shared" ca="1" si="3"/>
        <v>muni notes issued</v>
      </c>
      <c r="B55" s="106">
        <f>ROW()</f>
        <v>55</v>
      </c>
      <c r="C55" s="9" t="str">
        <f>summary!J6</f>
        <v>0719</v>
      </c>
      <c r="D55" s="9" t="str">
        <f>summary!Q8</f>
        <v>2016</v>
      </c>
      <c r="E55" s="9" t="s">
        <v>1849</v>
      </c>
      <c r="F55" s="9" t="s">
        <v>1747</v>
      </c>
      <c r="G55" s="9" t="str">
        <f t="shared" si="5"/>
        <v>ban55</v>
      </c>
      <c r="H55" s="21"/>
      <c r="I55" s="107"/>
      <c r="J55" s="107"/>
      <c r="K55" s="137">
        <v>-52</v>
      </c>
      <c r="L55" s="183"/>
      <c r="M55" s="41"/>
      <c r="N55" s="155"/>
      <c r="O55" s="37"/>
      <c r="P55" s="37"/>
    </row>
    <row r="56" spans="1:16" ht="14.5" customHeight="1">
      <c r="A56" s="9" t="str">
        <f t="shared" ca="1" si="3"/>
        <v>muni notes issued</v>
      </c>
      <c r="B56" s="106">
        <f>ROW()</f>
        <v>56</v>
      </c>
      <c r="C56" s="9" t="str">
        <f>summary!J6</f>
        <v>0719</v>
      </c>
      <c r="D56" s="9" t="str">
        <f>summary!Q8</f>
        <v>2016</v>
      </c>
      <c r="E56" s="9" t="s">
        <v>1849</v>
      </c>
      <c r="F56" s="9" t="s">
        <v>1747</v>
      </c>
      <c r="G56" s="9" t="str">
        <f t="shared" si="5"/>
        <v>ban56</v>
      </c>
      <c r="H56" s="21"/>
      <c r="I56" s="107"/>
      <c r="J56" s="107"/>
      <c r="K56" s="137">
        <v>-53</v>
      </c>
      <c r="L56" s="183"/>
      <c r="M56" s="41"/>
      <c r="N56" s="155"/>
      <c r="O56" s="37"/>
      <c r="P56" s="37"/>
    </row>
    <row r="57" spans="1:16" ht="14.5" customHeight="1">
      <c r="A57" s="9" t="str">
        <f t="shared" ca="1" si="3"/>
        <v>muni notes issued</v>
      </c>
      <c r="B57" s="106">
        <f>ROW()</f>
        <v>57</v>
      </c>
      <c r="C57" s="9" t="str">
        <f>summary!J6</f>
        <v>0719</v>
      </c>
      <c r="D57" s="9" t="str">
        <f>summary!Q8</f>
        <v>2016</v>
      </c>
      <c r="E57" s="9" t="s">
        <v>1849</v>
      </c>
      <c r="F57" s="9" t="s">
        <v>1747</v>
      </c>
      <c r="G57" s="9" t="str">
        <f t="shared" si="5"/>
        <v>ban57</v>
      </c>
      <c r="H57" s="21"/>
      <c r="I57" s="107"/>
      <c r="J57" s="107"/>
      <c r="K57" s="137">
        <v>-54</v>
      </c>
      <c r="L57" s="183"/>
      <c r="M57" s="41"/>
      <c r="N57" s="155"/>
      <c r="O57" s="37"/>
      <c r="P57" s="37"/>
    </row>
    <row r="58" spans="1:16" ht="14.5" customHeight="1">
      <c r="A58" s="9" t="str">
        <f t="shared" ca="1" si="3"/>
        <v>muni notes issued</v>
      </c>
      <c r="B58" s="106">
        <f>ROW()</f>
        <v>58</v>
      </c>
      <c r="C58" s="9" t="str">
        <f>summary!J6</f>
        <v>0719</v>
      </c>
      <c r="D58" s="9" t="str">
        <f>summary!Q8</f>
        <v>2016</v>
      </c>
      <c r="E58" s="9" t="s">
        <v>1849</v>
      </c>
      <c r="F58" s="9" t="s">
        <v>1747</v>
      </c>
      <c r="G58" s="9" t="str">
        <f t="shared" si="5"/>
        <v>ban58</v>
      </c>
      <c r="H58" s="21"/>
      <c r="I58" s="107"/>
      <c r="J58" s="107"/>
      <c r="K58" s="137">
        <v>-55</v>
      </c>
      <c r="L58" s="183"/>
      <c r="M58" s="41"/>
      <c r="N58" s="155"/>
      <c r="O58" s="37"/>
      <c r="P58" s="37"/>
    </row>
    <row r="59" spans="1:16" ht="14.5" customHeight="1">
      <c r="A59" s="9" t="str">
        <f ca="1">MID(CELL("filename",A59),FIND("]",CELL("filename",A59))+1,256)</f>
        <v>muni notes issued</v>
      </c>
      <c r="B59" s="106">
        <f>ROW()</f>
        <v>59</v>
      </c>
      <c r="C59" s="9" t="str">
        <f>summary!J6</f>
        <v>0719</v>
      </c>
      <c r="D59" s="9" t="str">
        <f>summary!Q8</f>
        <v>2016</v>
      </c>
      <c r="E59" s="9" t="s">
        <v>1849</v>
      </c>
      <c r="F59" s="9" t="s">
        <v>1747</v>
      </c>
      <c r="G59" s="9" t="str">
        <f t="shared" si="1"/>
        <v>ban59</v>
      </c>
      <c r="H59" s="21"/>
      <c r="I59" s="107"/>
      <c r="J59" s="107"/>
      <c r="K59" s="137">
        <v>-56</v>
      </c>
      <c r="L59" s="183"/>
      <c r="M59" s="41"/>
      <c r="N59" s="155"/>
      <c r="O59" s="37"/>
      <c r="P59" s="37"/>
    </row>
    <row r="60" spans="1:16" ht="14.5" customHeight="1">
      <c r="A60" s="9" t="str">
        <f ca="1">MID(CELL("filename",A60),FIND("]",CELL("filename",A60))+1,256)</f>
        <v>muni notes issued</v>
      </c>
      <c r="B60" s="106">
        <f>ROW()</f>
        <v>60</v>
      </c>
      <c r="C60" s="9" t="str">
        <f>summary!J6</f>
        <v>0719</v>
      </c>
      <c r="D60" s="9" t="str">
        <f>summary!Q8</f>
        <v>2016</v>
      </c>
      <c r="E60" s="9" t="s">
        <v>1849</v>
      </c>
      <c r="F60" s="9" t="s">
        <v>1747</v>
      </c>
      <c r="G60" s="9" t="str">
        <f t="shared" si="1"/>
        <v>ban60</v>
      </c>
      <c r="H60" s="21"/>
      <c r="I60" s="107"/>
      <c r="J60" s="107"/>
      <c r="K60" s="137">
        <v>-57</v>
      </c>
      <c r="L60" s="183"/>
      <c r="M60" s="41"/>
      <c r="N60" s="155"/>
      <c r="O60" s="37"/>
      <c r="P60" s="37"/>
    </row>
    <row r="61" spans="1:16" ht="14.5" customHeight="1">
      <c r="A61" s="9" t="str">
        <f ca="1">MID(CELL("filename",A61),FIND("]",CELL("filename",A61))+1,256)</f>
        <v>muni notes issued</v>
      </c>
      <c r="B61" s="106">
        <f>ROW()</f>
        <v>61</v>
      </c>
      <c r="C61" s="9" t="str">
        <f>summary!J6</f>
        <v>0719</v>
      </c>
      <c r="D61" s="9" t="str">
        <f>summary!Q8</f>
        <v>2016</v>
      </c>
      <c r="E61" s="9" t="s">
        <v>1849</v>
      </c>
      <c r="F61" s="9" t="s">
        <v>1747</v>
      </c>
      <c r="G61" s="9" t="str">
        <f t="shared" si="1"/>
        <v>ban61</v>
      </c>
      <c r="H61" s="21"/>
      <c r="I61" s="107"/>
      <c r="J61" s="107"/>
      <c r="K61" s="137">
        <v>-58</v>
      </c>
      <c r="L61" s="183"/>
      <c r="M61" s="41"/>
      <c r="N61" s="155"/>
      <c r="O61" s="37"/>
      <c r="P61" s="37"/>
    </row>
    <row r="62" spans="1:16" ht="14.5" customHeight="1">
      <c r="A62" s="9" t="str">
        <f ca="1">MID(CELL("filename",A62),FIND("]",CELL("filename",A62))+1,256)</f>
        <v>muni notes issued</v>
      </c>
      <c r="B62" s="106">
        <f>ROW()</f>
        <v>62</v>
      </c>
      <c r="C62" s="9" t="str">
        <f>summary!J6</f>
        <v>0719</v>
      </c>
      <c r="D62" s="9" t="str">
        <f>summary!Q8</f>
        <v>2016</v>
      </c>
      <c r="E62" s="9" t="s">
        <v>1849</v>
      </c>
      <c r="F62" s="9" t="s">
        <v>1747</v>
      </c>
      <c r="G62" s="9" t="str">
        <f t="shared" si="1"/>
        <v>ban62</v>
      </c>
      <c r="H62" s="21"/>
      <c r="I62" s="107"/>
      <c r="J62" s="107"/>
      <c r="K62" s="137">
        <v>-59</v>
      </c>
      <c r="L62" s="183"/>
      <c r="M62" s="41"/>
      <c r="N62" s="155"/>
      <c r="O62" s="37"/>
      <c r="P62" s="37"/>
    </row>
    <row r="63" spans="1:16" ht="16" thickBot="1">
      <c r="A63" s="9" t="str">
        <f ca="1">MID(CELL("filename",A63),FIND("]",CELL("filename",A63))+1,256)</f>
        <v>muni notes issued</v>
      </c>
      <c r="B63" s="106">
        <f>ROW()</f>
        <v>63</v>
      </c>
      <c r="C63" s="9" t="str">
        <f>summary!J6</f>
        <v>0719</v>
      </c>
      <c r="D63" s="9" t="str">
        <f>summary!Q8</f>
        <v>2016</v>
      </c>
      <c r="E63" s="9" t="s">
        <v>1849</v>
      </c>
      <c r="F63" s="9" t="s">
        <v>1994</v>
      </c>
      <c r="G63" s="9" t="str">
        <f>F63&amp;ROW()</f>
        <v>bant63</v>
      </c>
      <c r="J63" s="107"/>
      <c r="K63" s="21" t="s">
        <v>1827</v>
      </c>
      <c r="L63" s="41"/>
      <c r="M63" s="41"/>
      <c r="N63" s="23"/>
      <c r="O63" s="166">
        <f>SUM(N4:N62)</f>
        <v>9480368</v>
      </c>
    </row>
    <row r="64" spans="1:16" ht="16" thickTop="1">
      <c r="J64" s="107"/>
      <c r="K64" s="107"/>
      <c r="L64" s="107"/>
      <c r="M64" s="107"/>
      <c r="N64" s="107"/>
      <c r="O64" s="107"/>
    </row>
  </sheetData>
  <sheetProtection password="C7B6" sheet="1" formatRows="0"/>
  <mergeCells count="1">
    <mergeCell ref="I1:O1"/>
  </mergeCells>
  <printOptions horizontalCentered="1"/>
  <pageMargins left="0.5" right="0.5" top="0.5" bottom="0.5" header="0.5" footer="0.25"/>
  <pageSetup paperSize="5" orientation="portrait" r:id="rId1"/>
  <headerFooter alignWithMargins="0">
    <oddFooter>&amp;A&amp;RPage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pageSetUpPr fitToPage="1"/>
  </sheetPr>
  <dimension ref="A1:P49"/>
  <sheetViews>
    <sheetView showGridLines="0" topLeftCell="I1" zoomScaleNormal="100" workbookViewId="0">
      <selection activeCell="M12" sqref="M12"/>
    </sheetView>
  </sheetViews>
  <sheetFormatPr defaultRowHeight="15.5"/>
  <cols>
    <col min="1" max="1" width="5.58203125" hidden="1" customWidth="1"/>
    <col min="2" max="2" width="5.58203125" style="110" hidden="1" customWidth="1"/>
    <col min="3" max="8" width="5.58203125" hidden="1" customWidth="1"/>
    <col min="9" max="9" width="2.33203125" style="110" customWidth="1"/>
    <col min="10" max="10" width="2.83203125" customWidth="1"/>
    <col min="11" max="11" width="4.83203125" customWidth="1"/>
    <col min="12" max="12" width="36.58203125" customWidth="1"/>
    <col min="13" max="13" width="2.5" customWidth="1"/>
    <col min="14" max="14" width="16.33203125" customWidth="1"/>
    <col min="15" max="15" width="16.83203125" customWidth="1"/>
    <col min="16" max="16" width="16.33203125" customWidth="1"/>
  </cols>
  <sheetData>
    <row r="1" spans="1:16" s="134" customFormat="1" ht="20.5">
      <c r="A1" s="134" t="str">
        <f t="shared" ref="A1:A45" ca="1" si="0">MID(CELL("filename",A1),FIND("]",CELL("filename",A1))+1,256)</f>
        <v>muni notes auth a</v>
      </c>
      <c r="B1" s="176">
        <f>ROW()</f>
        <v>1</v>
      </c>
      <c r="C1" s="134" t="str">
        <f>summary!J6</f>
        <v>0719</v>
      </c>
      <c r="D1" s="134" t="str">
        <f>summary!Q8</f>
        <v>2016</v>
      </c>
      <c r="E1" s="134" t="s">
        <v>1849</v>
      </c>
      <c r="F1" s="134" t="s">
        <v>1918</v>
      </c>
      <c r="G1" s="134" t="str">
        <f>F1&amp;ROW()</f>
        <v>bnai1</v>
      </c>
      <c r="H1" s="136"/>
      <c r="I1" s="254" t="s">
        <v>1987</v>
      </c>
      <c r="J1" s="254"/>
      <c r="K1" s="254"/>
      <c r="L1" s="254"/>
      <c r="M1" s="254"/>
      <c r="N1" s="254"/>
      <c r="O1" s="254"/>
      <c r="P1" s="136"/>
    </row>
    <row r="2" spans="1:16" ht="20.25" customHeight="1">
      <c r="A2" s="9" t="str">
        <f t="shared" ca="1" si="0"/>
        <v>muni notes auth a</v>
      </c>
      <c r="B2" s="106">
        <f>ROW()</f>
        <v>2</v>
      </c>
      <c r="C2" s="9" t="str">
        <f>summary!J6</f>
        <v>0719</v>
      </c>
      <c r="D2" s="9" t="str">
        <f>summary!Q8</f>
        <v>2016</v>
      </c>
      <c r="E2" s="9" t="s">
        <v>1849</v>
      </c>
      <c r="F2" s="9" t="s">
        <v>1995</v>
      </c>
      <c r="G2" s="9" t="str">
        <f t="shared" ref="G2:G48" si="1">F2&amp;ROW()</f>
        <v>banania2</v>
      </c>
      <c r="H2" s="21"/>
      <c r="I2" s="139">
        <v>4</v>
      </c>
      <c r="J2" s="35" t="s">
        <v>1826</v>
      </c>
      <c r="K2" s="21"/>
      <c r="L2" s="21"/>
      <c r="M2" s="21"/>
      <c r="N2" s="21"/>
      <c r="O2" s="21"/>
      <c r="P2" s="21"/>
    </row>
    <row r="3" spans="1:16" ht="14.5" customHeight="1">
      <c r="A3" s="9" t="str">
        <f t="shared" ca="1" si="0"/>
        <v>muni notes auth a</v>
      </c>
      <c r="B3" s="106">
        <f>ROW()</f>
        <v>3</v>
      </c>
      <c r="C3" s="9" t="str">
        <f>summary!J6</f>
        <v>0719</v>
      </c>
      <c r="D3" s="9" t="str">
        <f>summary!Q8</f>
        <v>2016</v>
      </c>
      <c r="E3" s="9" t="s">
        <v>1849</v>
      </c>
      <c r="F3" s="9" t="s">
        <v>1995</v>
      </c>
      <c r="G3" s="9" t="str">
        <f t="shared" si="1"/>
        <v>banania3</v>
      </c>
      <c r="H3" s="21"/>
      <c r="I3" s="107"/>
      <c r="J3" s="48" t="s">
        <v>1828</v>
      </c>
      <c r="K3" s="21"/>
      <c r="L3" s="41"/>
      <c r="M3" s="41"/>
      <c r="N3" s="22"/>
      <c r="O3" s="22"/>
      <c r="P3" s="22"/>
    </row>
    <row r="4" spans="1:16" ht="14.5" customHeight="1">
      <c r="A4" s="9" t="str">
        <f t="shared" ca="1" si="0"/>
        <v>muni notes auth a</v>
      </c>
      <c r="B4" s="106">
        <f>ROW()</f>
        <v>4</v>
      </c>
      <c r="C4" s="9" t="str">
        <f>summary!J6</f>
        <v>0719</v>
      </c>
      <c r="D4" s="9" t="str">
        <f>summary!Q8</f>
        <v>2016</v>
      </c>
      <c r="E4" s="9" t="s">
        <v>1849</v>
      </c>
      <c r="F4" s="9" t="s">
        <v>1995</v>
      </c>
      <c r="G4" s="9" t="str">
        <f t="shared" si="1"/>
        <v>banania4</v>
      </c>
      <c r="H4" s="21"/>
      <c r="I4" s="107"/>
      <c r="J4" s="21"/>
      <c r="K4" s="137">
        <v>-1</v>
      </c>
      <c r="L4" s="183" t="s">
        <v>2104</v>
      </c>
      <c r="M4" s="41"/>
      <c r="N4" s="155">
        <v>481500</v>
      </c>
      <c r="O4" s="37"/>
      <c r="P4" s="22"/>
    </row>
    <row r="5" spans="1:16" ht="14.5" customHeight="1">
      <c r="A5" s="9" t="str">
        <f t="shared" ca="1" si="0"/>
        <v>muni notes auth a</v>
      </c>
      <c r="B5" s="106">
        <f>ROW()</f>
        <v>5</v>
      </c>
      <c r="C5" s="9" t="str">
        <f>summary!J6</f>
        <v>0719</v>
      </c>
      <c r="D5" s="9" t="str">
        <f>summary!Q8</f>
        <v>2016</v>
      </c>
      <c r="E5" s="9" t="s">
        <v>1849</v>
      </c>
      <c r="F5" s="9" t="s">
        <v>1995</v>
      </c>
      <c r="G5" s="9" t="str">
        <f t="shared" si="1"/>
        <v>banania5</v>
      </c>
      <c r="H5" s="21"/>
      <c r="I5" s="107"/>
      <c r="J5" s="21"/>
      <c r="K5" s="137">
        <v>-2</v>
      </c>
      <c r="L5" s="183" t="s">
        <v>2105</v>
      </c>
      <c r="M5" s="41"/>
      <c r="N5" s="155">
        <v>285000</v>
      </c>
      <c r="O5" s="37"/>
      <c r="P5" s="22"/>
    </row>
    <row r="6" spans="1:16" ht="14.5" customHeight="1">
      <c r="A6" s="9" t="str">
        <f t="shared" ca="1" si="0"/>
        <v>muni notes auth a</v>
      </c>
      <c r="B6" s="106">
        <f>ROW()</f>
        <v>6</v>
      </c>
      <c r="C6" s="9" t="str">
        <f>summary!J6</f>
        <v>0719</v>
      </c>
      <c r="D6" s="9" t="str">
        <f>summary!Q8</f>
        <v>2016</v>
      </c>
      <c r="E6" s="9" t="s">
        <v>1849</v>
      </c>
      <c r="F6" s="9" t="s">
        <v>1995</v>
      </c>
      <c r="G6" s="9" t="str">
        <f t="shared" si="1"/>
        <v>banania6</v>
      </c>
      <c r="H6" s="21"/>
      <c r="I6" s="107"/>
      <c r="J6" s="21"/>
      <c r="K6" s="137">
        <v>-3</v>
      </c>
      <c r="L6" s="183"/>
      <c r="M6" s="41"/>
      <c r="N6" s="155"/>
      <c r="O6" s="37"/>
      <c r="P6" s="22"/>
    </row>
    <row r="7" spans="1:16" ht="14.5" customHeight="1">
      <c r="A7" s="9" t="str">
        <f t="shared" ca="1" si="0"/>
        <v>muni notes auth a</v>
      </c>
      <c r="B7" s="106">
        <f>ROW()</f>
        <v>7</v>
      </c>
      <c r="C7" s="9" t="str">
        <f>summary!J6</f>
        <v>0719</v>
      </c>
      <c r="D7" s="9" t="str">
        <f>summary!Q8</f>
        <v>2016</v>
      </c>
      <c r="E7" s="9" t="s">
        <v>1849</v>
      </c>
      <c r="F7" s="9" t="s">
        <v>1995</v>
      </c>
      <c r="G7" s="9" t="str">
        <f t="shared" si="1"/>
        <v>banania7</v>
      </c>
      <c r="H7" s="21"/>
      <c r="I7" s="107"/>
      <c r="J7" s="21"/>
      <c r="K7" s="137">
        <v>-4</v>
      </c>
      <c r="L7" s="183"/>
      <c r="M7" s="41"/>
      <c r="N7" s="155"/>
      <c r="O7" s="37"/>
      <c r="P7" s="22"/>
    </row>
    <row r="8" spans="1:16" ht="14.5" customHeight="1">
      <c r="A8" s="9" t="str">
        <f t="shared" ca="1" si="0"/>
        <v>muni notes auth a</v>
      </c>
      <c r="B8" s="106">
        <f>ROW()</f>
        <v>8</v>
      </c>
      <c r="C8" s="9" t="str">
        <f>summary!J6</f>
        <v>0719</v>
      </c>
      <c r="D8" s="9" t="str">
        <f>summary!Q8</f>
        <v>2016</v>
      </c>
      <c r="E8" s="9" t="s">
        <v>1849</v>
      </c>
      <c r="F8" s="9" t="s">
        <v>1995</v>
      </c>
      <c r="G8" s="9" t="str">
        <f t="shared" si="1"/>
        <v>banania8</v>
      </c>
      <c r="H8" s="21"/>
      <c r="I8" s="107"/>
      <c r="J8" s="21"/>
      <c r="K8" s="137">
        <v>-5</v>
      </c>
      <c r="L8" s="183"/>
      <c r="M8" s="41"/>
      <c r="N8" s="155"/>
      <c r="O8" s="37"/>
      <c r="P8" s="22"/>
    </row>
    <row r="9" spans="1:16" ht="14.5" customHeight="1">
      <c r="A9" s="9" t="str">
        <f t="shared" ca="1" si="0"/>
        <v>muni notes auth a</v>
      </c>
      <c r="B9" s="106">
        <f>ROW()</f>
        <v>9</v>
      </c>
      <c r="C9" s="9" t="str">
        <f>summary!J6</f>
        <v>0719</v>
      </c>
      <c r="D9" s="9" t="str">
        <f>summary!Q8</f>
        <v>2016</v>
      </c>
      <c r="E9" s="9" t="s">
        <v>1849</v>
      </c>
      <c r="F9" s="9" t="s">
        <v>1995</v>
      </c>
      <c r="G9" s="9" t="str">
        <f t="shared" si="1"/>
        <v>banania9</v>
      </c>
      <c r="H9" s="21"/>
      <c r="I9" s="107"/>
      <c r="J9" s="21"/>
      <c r="K9" s="137">
        <v>-6</v>
      </c>
      <c r="L9" s="183"/>
      <c r="M9" s="41"/>
      <c r="N9" s="155"/>
      <c r="O9" s="37"/>
      <c r="P9" s="22"/>
    </row>
    <row r="10" spans="1:16" ht="14.5" customHeight="1">
      <c r="A10" s="9" t="str">
        <f t="shared" ca="1" si="0"/>
        <v>muni notes auth a</v>
      </c>
      <c r="B10" s="106">
        <f>ROW()</f>
        <v>10</v>
      </c>
      <c r="C10" s="9" t="str">
        <f>summary!J6</f>
        <v>0719</v>
      </c>
      <c r="D10" s="9" t="str">
        <f>summary!Q8</f>
        <v>2016</v>
      </c>
      <c r="E10" s="9" t="s">
        <v>1849</v>
      </c>
      <c r="F10" s="9" t="s">
        <v>1995</v>
      </c>
      <c r="G10" s="9" t="str">
        <f t="shared" si="1"/>
        <v>banania10</v>
      </c>
      <c r="H10" s="21"/>
      <c r="I10" s="107"/>
      <c r="J10" s="21"/>
      <c r="K10" s="137">
        <v>-7</v>
      </c>
      <c r="L10" s="183"/>
      <c r="M10" s="41"/>
      <c r="N10" s="155"/>
      <c r="O10" s="37"/>
      <c r="P10" s="22"/>
    </row>
    <row r="11" spans="1:16" ht="14.5" customHeight="1">
      <c r="A11" s="9" t="str">
        <f t="shared" ca="1" si="0"/>
        <v>muni notes auth a</v>
      </c>
      <c r="B11" s="106">
        <f>ROW()</f>
        <v>11</v>
      </c>
      <c r="C11" s="9" t="str">
        <f>summary!J6</f>
        <v>0719</v>
      </c>
      <c r="D11" s="9" t="str">
        <f>summary!Q8</f>
        <v>2016</v>
      </c>
      <c r="E11" s="9" t="s">
        <v>1849</v>
      </c>
      <c r="F11" s="9" t="s">
        <v>1995</v>
      </c>
      <c r="G11" s="9" t="str">
        <f t="shared" si="1"/>
        <v>banania11</v>
      </c>
      <c r="H11" s="21"/>
      <c r="I11" s="107"/>
      <c r="J11" s="21"/>
      <c r="K11" s="137">
        <v>-8</v>
      </c>
      <c r="L11" s="183"/>
      <c r="M11" s="41"/>
      <c r="N11" s="155"/>
      <c r="O11" s="37"/>
      <c r="P11" s="22"/>
    </row>
    <row r="12" spans="1:16" ht="14.5" customHeight="1">
      <c r="A12" s="9" t="str">
        <f t="shared" ca="1" si="0"/>
        <v>muni notes auth a</v>
      </c>
      <c r="B12" s="106">
        <f>ROW()</f>
        <v>12</v>
      </c>
      <c r="C12" s="9" t="str">
        <f>summary!J6</f>
        <v>0719</v>
      </c>
      <c r="D12" s="9" t="str">
        <f>summary!Q8</f>
        <v>2016</v>
      </c>
      <c r="E12" s="9" t="s">
        <v>1849</v>
      </c>
      <c r="F12" s="9" t="s">
        <v>1995</v>
      </c>
      <c r="G12" s="9" t="str">
        <f t="shared" si="1"/>
        <v>banania12</v>
      </c>
      <c r="H12" s="21"/>
      <c r="I12" s="107"/>
      <c r="J12" s="21"/>
      <c r="K12" s="137">
        <v>-9</v>
      </c>
      <c r="L12" s="183"/>
      <c r="M12" s="41"/>
      <c r="N12" s="155"/>
      <c r="O12" s="37"/>
      <c r="P12" s="22"/>
    </row>
    <row r="13" spans="1:16" ht="14.5" customHeight="1">
      <c r="A13" s="9" t="str">
        <f t="shared" ca="1" si="0"/>
        <v>muni notes auth a</v>
      </c>
      <c r="B13" s="106">
        <f>ROW()</f>
        <v>13</v>
      </c>
      <c r="C13" s="9" t="str">
        <f>summary!J6</f>
        <v>0719</v>
      </c>
      <c r="D13" s="9" t="str">
        <f>summary!Q8</f>
        <v>2016</v>
      </c>
      <c r="E13" s="9" t="s">
        <v>1849</v>
      </c>
      <c r="F13" s="9" t="s">
        <v>1995</v>
      </c>
      <c r="G13" s="9" t="str">
        <f t="shared" si="1"/>
        <v>banania13</v>
      </c>
      <c r="H13" s="21"/>
      <c r="I13" s="107"/>
      <c r="J13" s="21"/>
      <c r="K13" s="137">
        <v>-10</v>
      </c>
      <c r="L13" s="183"/>
      <c r="M13" s="41"/>
      <c r="N13" s="155"/>
      <c r="O13" s="37"/>
      <c r="P13" s="22"/>
    </row>
    <row r="14" spans="1:16" ht="14.5" customHeight="1">
      <c r="A14" s="9" t="str">
        <f t="shared" ca="1" si="0"/>
        <v>muni notes auth a</v>
      </c>
      <c r="B14" s="106">
        <f>ROW()</f>
        <v>14</v>
      </c>
      <c r="C14" s="9" t="str">
        <f>summary!J6</f>
        <v>0719</v>
      </c>
      <c r="D14" s="9" t="str">
        <f>summary!Q8</f>
        <v>2016</v>
      </c>
      <c r="E14" s="9" t="s">
        <v>1849</v>
      </c>
      <c r="F14" s="9" t="s">
        <v>1995</v>
      </c>
      <c r="G14" s="9" t="str">
        <f t="shared" si="1"/>
        <v>banania14</v>
      </c>
      <c r="H14" s="21"/>
      <c r="I14" s="107"/>
      <c r="J14" s="21"/>
      <c r="K14" s="137">
        <v>-11</v>
      </c>
      <c r="L14" s="183"/>
      <c r="M14" s="41"/>
      <c r="N14" s="155"/>
      <c r="O14" s="37"/>
      <c r="P14" s="22"/>
    </row>
    <row r="15" spans="1:16" ht="14.5" customHeight="1">
      <c r="A15" s="9" t="str">
        <f t="shared" ca="1" si="0"/>
        <v>muni notes auth a</v>
      </c>
      <c r="B15" s="106">
        <f>ROW()</f>
        <v>15</v>
      </c>
      <c r="C15" s="9" t="str">
        <f>summary!J6</f>
        <v>0719</v>
      </c>
      <c r="D15" s="9" t="str">
        <f>summary!Q8</f>
        <v>2016</v>
      </c>
      <c r="E15" s="9" t="s">
        <v>1849</v>
      </c>
      <c r="F15" s="9" t="s">
        <v>1995</v>
      </c>
      <c r="G15" s="9" t="str">
        <f t="shared" si="1"/>
        <v>banania15</v>
      </c>
      <c r="H15" s="21"/>
      <c r="I15" s="107"/>
      <c r="J15" s="21"/>
      <c r="K15" s="137">
        <v>-12</v>
      </c>
      <c r="L15" s="183"/>
      <c r="M15" s="41"/>
      <c r="N15" s="155"/>
      <c r="O15" s="37"/>
      <c r="P15" s="22"/>
    </row>
    <row r="16" spans="1:16" ht="14.5" customHeight="1">
      <c r="A16" s="9" t="str">
        <f t="shared" ca="1" si="0"/>
        <v>muni notes auth a</v>
      </c>
      <c r="B16" s="106">
        <f>ROW()</f>
        <v>16</v>
      </c>
      <c r="C16" s="9" t="str">
        <f>summary!J6</f>
        <v>0719</v>
      </c>
      <c r="D16" s="9" t="str">
        <f>summary!Q8</f>
        <v>2016</v>
      </c>
      <c r="E16" s="9" t="s">
        <v>1849</v>
      </c>
      <c r="F16" s="9" t="s">
        <v>1995</v>
      </c>
      <c r="G16" s="9" t="str">
        <f t="shared" si="1"/>
        <v>banania16</v>
      </c>
      <c r="H16" s="21"/>
      <c r="I16" s="107"/>
      <c r="J16" s="21"/>
      <c r="K16" s="137">
        <v>-13</v>
      </c>
      <c r="L16" s="183"/>
      <c r="M16" s="41"/>
      <c r="N16" s="155"/>
      <c r="O16" s="37"/>
      <c r="P16" s="22"/>
    </row>
    <row r="17" spans="1:16" ht="14.5" customHeight="1">
      <c r="A17" s="9" t="str">
        <f t="shared" ca="1" si="0"/>
        <v>muni notes auth a</v>
      </c>
      <c r="B17" s="106">
        <f>ROW()</f>
        <v>17</v>
      </c>
      <c r="C17" s="9" t="str">
        <f>summary!J6</f>
        <v>0719</v>
      </c>
      <c r="D17" s="9" t="str">
        <f>summary!Q8</f>
        <v>2016</v>
      </c>
      <c r="E17" s="9" t="s">
        <v>1849</v>
      </c>
      <c r="F17" s="9" t="s">
        <v>1995</v>
      </c>
      <c r="G17" s="9" t="str">
        <f t="shared" si="1"/>
        <v>banania17</v>
      </c>
      <c r="H17" s="21"/>
      <c r="I17" s="107"/>
      <c r="J17" s="21"/>
      <c r="K17" s="137">
        <v>-14</v>
      </c>
      <c r="L17" s="183"/>
      <c r="M17" s="41"/>
      <c r="N17" s="155"/>
      <c r="O17" s="37"/>
      <c r="P17" s="22"/>
    </row>
    <row r="18" spans="1:16" ht="14.5" customHeight="1">
      <c r="A18" s="9" t="str">
        <f t="shared" ca="1" si="0"/>
        <v>muni notes auth a</v>
      </c>
      <c r="B18" s="106">
        <f>ROW()</f>
        <v>18</v>
      </c>
      <c r="C18" s="9" t="str">
        <f>summary!J6</f>
        <v>0719</v>
      </c>
      <c r="D18" s="9" t="str">
        <f>summary!Q8</f>
        <v>2016</v>
      </c>
      <c r="E18" s="9" t="s">
        <v>1849</v>
      </c>
      <c r="F18" s="9" t="s">
        <v>1995</v>
      </c>
      <c r="G18" s="9" t="str">
        <f t="shared" si="1"/>
        <v>banania18</v>
      </c>
      <c r="H18" s="21"/>
      <c r="I18" s="107"/>
      <c r="J18" s="21"/>
      <c r="K18" s="137">
        <v>-15</v>
      </c>
      <c r="L18" s="183"/>
      <c r="M18" s="41"/>
      <c r="N18" s="155"/>
      <c r="O18" s="37"/>
      <c r="P18" s="22"/>
    </row>
    <row r="19" spans="1:16" ht="14.5" customHeight="1">
      <c r="A19" s="9" t="str">
        <f t="shared" ca="1" si="0"/>
        <v>muni notes auth a</v>
      </c>
      <c r="B19" s="106">
        <f>ROW()</f>
        <v>19</v>
      </c>
      <c r="C19" s="9" t="str">
        <f>summary!J6</f>
        <v>0719</v>
      </c>
      <c r="D19" s="9" t="str">
        <f>summary!Q8</f>
        <v>2016</v>
      </c>
      <c r="E19" s="9" t="s">
        <v>1849</v>
      </c>
      <c r="F19" s="9" t="s">
        <v>1995</v>
      </c>
      <c r="G19" s="9" t="str">
        <f t="shared" si="1"/>
        <v>banania19</v>
      </c>
      <c r="H19" s="21"/>
      <c r="I19" s="107"/>
      <c r="J19" s="21"/>
      <c r="K19" s="137">
        <v>-16</v>
      </c>
      <c r="L19" s="183"/>
      <c r="M19" s="41"/>
      <c r="N19" s="155"/>
      <c r="O19" s="37"/>
      <c r="P19" s="22"/>
    </row>
    <row r="20" spans="1:16" ht="14.5" customHeight="1">
      <c r="A20" s="9" t="str">
        <f t="shared" ca="1" si="0"/>
        <v>muni notes auth a</v>
      </c>
      <c r="B20" s="106">
        <f>ROW()</f>
        <v>20</v>
      </c>
      <c r="C20" s="9" t="str">
        <f>summary!J6</f>
        <v>0719</v>
      </c>
      <c r="D20" s="9" t="str">
        <f>summary!Q8</f>
        <v>2016</v>
      </c>
      <c r="E20" s="9" t="s">
        <v>1849</v>
      </c>
      <c r="F20" s="9" t="s">
        <v>1995</v>
      </c>
      <c r="G20" s="9" t="str">
        <f t="shared" si="1"/>
        <v>banania20</v>
      </c>
      <c r="H20" s="21"/>
      <c r="I20" s="107"/>
      <c r="J20" s="21"/>
      <c r="K20" s="137">
        <v>-17</v>
      </c>
      <c r="L20" s="183"/>
      <c r="M20" s="41"/>
      <c r="N20" s="155"/>
      <c r="O20" s="37"/>
      <c r="P20" s="22"/>
    </row>
    <row r="21" spans="1:16" ht="14.5" customHeight="1">
      <c r="A21" s="9" t="str">
        <f t="shared" ca="1" si="0"/>
        <v>muni notes auth a</v>
      </c>
      <c r="B21" s="106">
        <f>ROW()</f>
        <v>21</v>
      </c>
      <c r="C21" s="9" t="str">
        <f>summary!J6</f>
        <v>0719</v>
      </c>
      <c r="D21" s="9" t="str">
        <f>summary!Q8</f>
        <v>2016</v>
      </c>
      <c r="E21" s="9" t="s">
        <v>1849</v>
      </c>
      <c r="F21" s="9" t="s">
        <v>1995</v>
      </c>
      <c r="G21" s="9" t="str">
        <f t="shared" si="1"/>
        <v>banania21</v>
      </c>
      <c r="H21" s="21"/>
      <c r="I21" s="107"/>
      <c r="J21" s="21"/>
      <c r="K21" s="137">
        <v>-18</v>
      </c>
      <c r="L21" s="183"/>
      <c r="M21" s="41"/>
      <c r="N21" s="155"/>
      <c r="O21" s="37"/>
      <c r="P21" s="22"/>
    </row>
    <row r="22" spans="1:16" ht="14.5" customHeight="1">
      <c r="A22" s="9" t="str">
        <f t="shared" ca="1" si="0"/>
        <v>muni notes auth a</v>
      </c>
      <c r="B22" s="106">
        <f>ROW()</f>
        <v>22</v>
      </c>
      <c r="C22" s="9" t="str">
        <f>summary!J6</f>
        <v>0719</v>
      </c>
      <c r="D22" s="9" t="str">
        <f>summary!Q8</f>
        <v>2016</v>
      </c>
      <c r="E22" s="9" t="s">
        <v>1849</v>
      </c>
      <c r="F22" s="9" t="s">
        <v>1995</v>
      </c>
      <c r="G22" s="9" t="str">
        <f t="shared" si="1"/>
        <v>banania22</v>
      </c>
      <c r="H22" s="21"/>
      <c r="I22" s="107"/>
      <c r="J22" s="21"/>
      <c r="K22" s="137">
        <v>-19</v>
      </c>
      <c r="L22" s="183"/>
      <c r="M22" s="41"/>
      <c r="N22" s="155"/>
      <c r="O22" s="37"/>
      <c r="P22" s="22"/>
    </row>
    <row r="23" spans="1:16" ht="14.5" customHeight="1">
      <c r="A23" s="9" t="str">
        <f t="shared" ca="1" si="0"/>
        <v>muni notes auth a</v>
      </c>
      <c r="B23" s="106">
        <f>ROW()</f>
        <v>23</v>
      </c>
      <c r="C23" s="9" t="str">
        <f>summary!J6</f>
        <v>0719</v>
      </c>
      <c r="D23" s="9" t="str">
        <f>summary!Q8</f>
        <v>2016</v>
      </c>
      <c r="E23" s="9" t="s">
        <v>1849</v>
      </c>
      <c r="F23" s="9" t="s">
        <v>1995</v>
      </c>
      <c r="G23" s="9" t="str">
        <f t="shared" si="1"/>
        <v>banania23</v>
      </c>
      <c r="H23" s="21"/>
      <c r="I23" s="107"/>
      <c r="J23" s="21"/>
      <c r="K23" s="137">
        <v>-20</v>
      </c>
      <c r="L23" s="183"/>
      <c r="M23" s="41"/>
      <c r="N23" s="155"/>
      <c r="O23" s="37"/>
      <c r="P23" s="22"/>
    </row>
    <row r="24" spans="1:16" ht="14.5" customHeight="1">
      <c r="A24" s="9" t="str">
        <f t="shared" ca="1" si="0"/>
        <v>muni notes auth a</v>
      </c>
      <c r="B24" s="106">
        <f>ROW()</f>
        <v>24</v>
      </c>
      <c r="C24" s="9" t="str">
        <f>summary!J6</f>
        <v>0719</v>
      </c>
      <c r="D24" s="9" t="str">
        <f>summary!Q8</f>
        <v>2016</v>
      </c>
      <c r="E24" s="9" t="s">
        <v>1849</v>
      </c>
      <c r="F24" s="9" t="s">
        <v>1995</v>
      </c>
      <c r="G24" s="9" t="str">
        <f t="shared" si="1"/>
        <v>banania24</v>
      </c>
      <c r="H24" s="21"/>
      <c r="I24" s="107"/>
      <c r="J24" s="21"/>
      <c r="K24" s="137">
        <v>-21</v>
      </c>
      <c r="L24" s="183"/>
      <c r="M24" s="41"/>
      <c r="N24" s="155"/>
      <c r="O24" s="37"/>
      <c r="P24" s="22"/>
    </row>
    <row r="25" spans="1:16" ht="14.5" customHeight="1">
      <c r="A25" s="9" t="str">
        <f t="shared" ca="1" si="0"/>
        <v>muni notes auth a</v>
      </c>
      <c r="B25" s="106">
        <f>ROW()</f>
        <v>25</v>
      </c>
      <c r="C25" s="9" t="str">
        <f>summary!J6</f>
        <v>0719</v>
      </c>
      <c r="D25" s="9" t="str">
        <f>summary!Q8</f>
        <v>2016</v>
      </c>
      <c r="E25" s="9" t="s">
        <v>1849</v>
      </c>
      <c r="F25" s="9" t="s">
        <v>1995</v>
      </c>
      <c r="G25" s="9" t="str">
        <f t="shared" si="1"/>
        <v>banania25</v>
      </c>
      <c r="H25" s="21"/>
      <c r="I25" s="107"/>
      <c r="J25" s="21"/>
      <c r="K25" s="137">
        <v>-22</v>
      </c>
      <c r="L25" s="183"/>
      <c r="M25" s="41"/>
      <c r="N25" s="155"/>
      <c r="O25" s="37"/>
      <c r="P25" s="22"/>
    </row>
    <row r="26" spans="1:16" ht="14.5" customHeight="1">
      <c r="A26" s="9" t="str">
        <f t="shared" ca="1" si="0"/>
        <v>muni notes auth a</v>
      </c>
      <c r="B26" s="106">
        <f>ROW()</f>
        <v>26</v>
      </c>
      <c r="C26" s="9" t="str">
        <f>summary!J6</f>
        <v>0719</v>
      </c>
      <c r="D26" s="9" t="str">
        <f>summary!Q8</f>
        <v>2016</v>
      </c>
      <c r="E26" s="9" t="s">
        <v>1849</v>
      </c>
      <c r="F26" s="9" t="s">
        <v>1995</v>
      </c>
      <c r="G26" s="9" t="str">
        <f t="shared" si="1"/>
        <v>banania26</v>
      </c>
      <c r="H26" s="21"/>
      <c r="I26" s="107"/>
      <c r="J26" s="21"/>
      <c r="K26" s="137">
        <v>-23</v>
      </c>
      <c r="L26" s="183"/>
      <c r="M26" s="41"/>
      <c r="N26" s="155"/>
      <c r="O26" s="37"/>
      <c r="P26" s="22"/>
    </row>
    <row r="27" spans="1:16" ht="14.5" customHeight="1">
      <c r="A27" s="9" t="str">
        <f t="shared" ca="1" si="0"/>
        <v>muni notes auth a</v>
      </c>
      <c r="B27" s="106">
        <f>ROW()</f>
        <v>27</v>
      </c>
      <c r="C27" s="9" t="str">
        <f>summary!J6</f>
        <v>0719</v>
      </c>
      <c r="D27" s="9" t="str">
        <f>summary!Q8</f>
        <v>2016</v>
      </c>
      <c r="E27" s="9" t="s">
        <v>1849</v>
      </c>
      <c r="F27" s="9" t="s">
        <v>1995</v>
      </c>
      <c r="G27" s="9" t="str">
        <f t="shared" si="1"/>
        <v>banania27</v>
      </c>
      <c r="H27" s="21"/>
      <c r="I27" s="107"/>
      <c r="J27" s="21"/>
      <c r="K27" s="137">
        <v>-24</v>
      </c>
      <c r="L27" s="183"/>
      <c r="M27" s="41"/>
      <c r="N27" s="155"/>
      <c r="O27" s="37"/>
      <c r="P27" s="22"/>
    </row>
    <row r="28" spans="1:16" ht="14.5" customHeight="1">
      <c r="A28" s="9" t="str">
        <f t="shared" ca="1" si="0"/>
        <v>muni notes auth a</v>
      </c>
      <c r="B28" s="106">
        <f>ROW()</f>
        <v>28</v>
      </c>
      <c r="C28" s="9" t="str">
        <f>summary!J6</f>
        <v>0719</v>
      </c>
      <c r="D28" s="9" t="str">
        <f>summary!Q8</f>
        <v>2016</v>
      </c>
      <c r="E28" s="9" t="s">
        <v>1849</v>
      </c>
      <c r="F28" s="9" t="s">
        <v>1995</v>
      </c>
      <c r="G28" s="9" t="str">
        <f t="shared" si="1"/>
        <v>banania28</v>
      </c>
      <c r="H28" s="21"/>
      <c r="I28" s="107"/>
      <c r="J28" s="21"/>
      <c r="K28" s="137">
        <v>-25</v>
      </c>
      <c r="L28" s="183"/>
      <c r="M28" s="41"/>
      <c r="N28" s="155"/>
      <c r="O28" s="37"/>
      <c r="P28" s="22"/>
    </row>
    <row r="29" spans="1:16" ht="14.15" customHeight="1">
      <c r="A29" s="9" t="str">
        <f t="shared" ca="1" si="0"/>
        <v>muni notes auth a</v>
      </c>
      <c r="B29" s="106">
        <f>ROW()</f>
        <v>29</v>
      </c>
      <c r="C29" s="9" t="str">
        <f>summary!J6</f>
        <v>0719</v>
      </c>
      <c r="D29" s="9" t="str">
        <f>summary!Q8</f>
        <v>2016</v>
      </c>
      <c r="E29" s="9" t="s">
        <v>1849</v>
      </c>
      <c r="F29" s="9" t="s">
        <v>1995</v>
      </c>
      <c r="G29" s="9" t="str">
        <f t="shared" si="1"/>
        <v>banania29</v>
      </c>
      <c r="H29" s="21"/>
      <c r="I29" s="107"/>
      <c r="J29" s="21"/>
      <c r="K29" s="137">
        <v>-26</v>
      </c>
      <c r="L29" s="183"/>
      <c r="M29" s="41"/>
      <c r="N29" s="155"/>
      <c r="O29" s="107"/>
      <c r="P29" s="37"/>
    </row>
    <row r="30" spans="1:16" ht="14.5" customHeight="1">
      <c r="A30" s="9" t="str">
        <f t="shared" ca="1" si="0"/>
        <v>muni notes auth a</v>
      </c>
      <c r="B30" s="106">
        <f>ROW()</f>
        <v>30</v>
      </c>
      <c r="C30" s="9" t="str">
        <f>summary!J6</f>
        <v>0719</v>
      </c>
      <c r="D30" s="9" t="str">
        <f>summary!Q8</f>
        <v>2016</v>
      </c>
      <c r="E30" s="9" t="s">
        <v>1849</v>
      </c>
      <c r="F30" s="9" t="s">
        <v>1995</v>
      </c>
      <c r="G30" s="9" t="str">
        <f t="shared" si="1"/>
        <v>banania30</v>
      </c>
      <c r="H30" s="21"/>
      <c r="I30" s="107"/>
      <c r="J30" s="21"/>
      <c r="K30" s="137">
        <v>-27</v>
      </c>
      <c r="L30" s="183"/>
      <c r="M30" s="41"/>
      <c r="N30" s="155"/>
      <c r="O30" s="107"/>
      <c r="P30" s="37"/>
    </row>
    <row r="31" spans="1:16" ht="14.5" customHeight="1">
      <c r="A31" s="9" t="str">
        <f t="shared" ca="1" si="0"/>
        <v>muni notes auth a</v>
      </c>
      <c r="B31" s="106">
        <f>ROW()</f>
        <v>31</v>
      </c>
      <c r="C31" s="9" t="str">
        <f>summary!J6</f>
        <v>0719</v>
      </c>
      <c r="D31" s="9" t="str">
        <f>summary!Q8</f>
        <v>2016</v>
      </c>
      <c r="E31" s="9" t="s">
        <v>1849</v>
      </c>
      <c r="F31" s="9" t="s">
        <v>1995</v>
      </c>
      <c r="G31" s="9" t="str">
        <f t="shared" si="1"/>
        <v>banania31</v>
      </c>
      <c r="H31" s="21"/>
      <c r="I31" s="107"/>
      <c r="J31" s="48"/>
      <c r="K31" s="137">
        <v>-28</v>
      </c>
      <c r="L31" s="183"/>
      <c r="M31" s="41"/>
      <c r="N31" s="155"/>
      <c r="O31" s="86"/>
      <c r="P31" s="37"/>
    </row>
    <row r="32" spans="1:16" ht="14.5" customHeight="1">
      <c r="A32" s="9" t="str">
        <f t="shared" ca="1" si="0"/>
        <v>muni notes auth a</v>
      </c>
      <c r="B32" s="106">
        <f>ROW()</f>
        <v>32</v>
      </c>
      <c r="C32" s="9" t="str">
        <f>summary!J6</f>
        <v>0719</v>
      </c>
      <c r="D32" s="9" t="str">
        <f>summary!Q8</f>
        <v>2016</v>
      </c>
      <c r="E32" s="9" t="s">
        <v>1849</v>
      </c>
      <c r="F32" s="9" t="s">
        <v>1995</v>
      </c>
      <c r="G32" s="9" t="str">
        <f t="shared" si="1"/>
        <v>banania32</v>
      </c>
      <c r="H32" s="21"/>
      <c r="I32" s="107"/>
      <c r="J32" s="21"/>
      <c r="K32" s="137">
        <v>-29</v>
      </c>
      <c r="L32" s="183"/>
      <c r="M32" s="41"/>
      <c r="N32" s="155"/>
      <c r="O32" s="167"/>
      <c r="P32" s="37"/>
    </row>
    <row r="33" spans="1:16" ht="14.5" customHeight="1">
      <c r="A33" s="9" t="str">
        <f t="shared" ca="1" si="0"/>
        <v>muni notes auth a</v>
      </c>
      <c r="B33" s="106">
        <f>ROW()</f>
        <v>33</v>
      </c>
      <c r="C33" s="9" t="str">
        <f>summary!J6</f>
        <v>0719</v>
      </c>
      <c r="D33" s="9" t="str">
        <f>summary!Q8</f>
        <v>2016</v>
      </c>
      <c r="E33" s="9" t="s">
        <v>1849</v>
      </c>
      <c r="F33" s="9" t="s">
        <v>1995</v>
      </c>
      <c r="G33" s="9" t="str">
        <f t="shared" si="1"/>
        <v>banania33</v>
      </c>
      <c r="H33" s="21"/>
      <c r="I33" s="107"/>
      <c r="J33" s="21"/>
      <c r="K33" s="137">
        <v>-30</v>
      </c>
      <c r="L33" s="183"/>
      <c r="M33" s="41"/>
      <c r="N33" s="155"/>
      <c r="O33" s="167"/>
      <c r="P33" s="37"/>
    </row>
    <row r="34" spans="1:16" ht="14.5" customHeight="1">
      <c r="A34" s="9" t="str">
        <f t="shared" ca="1" si="0"/>
        <v>muni notes auth a</v>
      </c>
      <c r="B34" s="106">
        <f>ROW()</f>
        <v>34</v>
      </c>
      <c r="C34" s="9" t="str">
        <f>summary!J6</f>
        <v>0719</v>
      </c>
      <c r="D34" s="9" t="str">
        <f>summary!Q8</f>
        <v>2016</v>
      </c>
      <c r="E34" s="9" t="s">
        <v>1849</v>
      </c>
      <c r="F34" s="9" t="s">
        <v>1995</v>
      </c>
      <c r="G34" s="9" t="str">
        <f t="shared" si="1"/>
        <v>banania34</v>
      </c>
      <c r="H34" s="21"/>
      <c r="I34" s="107"/>
      <c r="J34" s="21"/>
      <c r="K34" s="137">
        <v>-31</v>
      </c>
      <c r="L34" s="183"/>
      <c r="M34" s="41"/>
      <c r="N34" s="155"/>
      <c r="O34" s="167"/>
      <c r="P34" s="37"/>
    </row>
    <row r="35" spans="1:16" ht="14.5" customHeight="1">
      <c r="A35" s="9" t="str">
        <f t="shared" ca="1" si="0"/>
        <v>muni notes auth a</v>
      </c>
      <c r="B35" s="106">
        <f>ROW()</f>
        <v>35</v>
      </c>
      <c r="C35" s="9" t="str">
        <f>summary!J6</f>
        <v>0719</v>
      </c>
      <c r="D35" s="9" t="str">
        <f>summary!Q8</f>
        <v>2016</v>
      </c>
      <c r="E35" s="9" t="s">
        <v>1849</v>
      </c>
      <c r="F35" s="9" t="s">
        <v>1995</v>
      </c>
      <c r="G35" s="9" t="str">
        <f t="shared" si="1"/>
        <v>banania35</v>
      </c>
      <c r="H35" s="21"/>
      <c r="I35" s="107"/>
      <c r="J35" s="21"/>
      <c r="K35" s="137">
        <v>-32</v>
      </c>
      <c r="L35" s="183"/>
      <c r="M35" s="41"/>
      <c r="N35" s="155"/>
      <c r="O35" s="167"/>
      <c r="P35" s="37"/>
    </row>
    <row r="36" spans="1:16" ht="14.5" customHeight="1">
      <c r="A36" s="9" t="str">
        <f t="shared" ca="1" si="0"/>
        <v>muni notes auth a</v>
      </c>
      <c r="B36" s="106">
        <f>ROW()</f>
        <v>36</v>
      </c>
      <c r="C36" s="9" t="str">
        <f>summary!J6</f>
        <v>0719</v>
      </c>
      <c r="D36" s="9" t="str">
        <f>summary!Q8</f>
        <v>2016</v>
      </c>
      <c r="E36" s="9" t="s">
        <v>1849</v>
      </c>
      <c r="F36" s="9" t="s">
        <v>1995</v>
      </c>
      <c r="G36" s="9" t="str">
        <f t="shared" si="1"/>
        <v>banania36</v>
      </c>
      <c r="H36" s="21"/>
      <c r="I36" s="107"/>
      <c r="J36" s="21"/>
      <c r="K36" s="137">
        <v>-33</v>
      </c>
      <c r="L36" s="183"/>
      <c r="M36" s="41"/>
      <c r="N36" s="155"/>
      <c r="O36" s="167"/>
      <c r="P36" s="37"/>
    </row>
    <row r="37" spans="1:16" ht="14.5" customHeight="1">
      <c r="A37" s="9" t="str">
        <f t="shared" ca="1" si="0"/>
        <v>muni notes auth a</v>
      </c>
      <c r="B37" s="106">
        <f>ROW()</f>
        <v>37</v>
      </c>
      <c r="C37" s="9" t="str">
        <f>summary!J6</f>
        <v>0719</v>
      </c>
      <c r="D37" s="9" t="str">
        <f>summary!Q8</f>
        <v>2016</v>
      </c>
      <c r="E37" s="9" t="s">
        <v>1849</v>
      </c>
      <c r="F37" s="9" t="s">
        <v>1995</v>
      </c>
      <c r="G37" s="9" t="str">
        <f t="shared" si="1"/>
        <v>banania37</v>
      </c>
      <c r="H37" s="21"/>
      <c r="I37" s="107"/>
      <c r="J37" s="21"/>
      <c r="K37" s="137">
        <v>-34</v>
      </c>
      <c r="L37" s="183"/>
      <c r="M37" s="41"/>
      <c r="N37" s="155"/>
      <c r="O37" s="167"/>
      <c r="P37" s="37"/>
    </row>
    <row r="38" spans="1:16" ht="14.5" customHeight="1">
      <c r="A38" s="9" t="str">
        <f t="shared" ca="1" si="0"/>
        <v>muni notes auth a</v>
      </c>
      <c r="B38" s="106">
        <f>ROW()</f>
        <v>38</v>
      </c>
      <c r="C38" s="9" t="str">
        <f>summary!J6</f>
        <v>0719</v>
      </c>
      <c r="D38" s="9" t="str">
        <f>summary!Q8</f>
        <v>2016</v>
      </c>
      <c r="E38" s="9" t="s">
        <v>1849</v>
      </c>
      <c r="F38" s="9" t="s">
        <v>1995</v>
      </c>
      <c r="G38" s="9" t="str">
        <f t="shared" si="1"/>
        <v>banania38</v>
      </c>
      <c r="H38" s="21"/>
      <c r="I38" s="107"/>
      <c r="J38" s="21"/>
      <c r="K38" s="137">
        <v>-35</v>
      </c>
      <c r="L38" s="183"/>
      <c r="M38" s="41"/>
      <c r="N38" s="155"/>
      <c r="O38" s="167"/>
      <c r="P38" s="37"/>
    </row>
    <row r="39" spans="1:16" ht="14.5" customHeight="1">
      <c r="A39" s="9" t="str">
        <f t="shared" ca="1" si="0"/>
        <v>muni notes auth a</v>
      </c>
      <c r="B39" s="106">
        <f>ROW()</f>
        <v>39</v>
      </c>
      <c r="C39" s="9" t="str">
        <f>summary!J6</f>
        <v>0719</v>
      </c>
      <c r="D39" s="9" t="str">
        <f>summary!Q8</f>
        <v>2016</v>
      </c>
      <c r="E39" s="9" t="s">
        <v>1849</v>
      </c>
      <c r="F39" s="9" t="s">
        <v>1995</v>
      </c>
      <c r="G39" s="9" t="str">
        <f t="shared" si="1"/>
        <v>banania39</v>
      </c>
      <c r="H39" s="21"/>
      <c r="I39" s="107"/>
      <c r="J39" s="21"/>
      <c r="K39" s="137">
        <v>-36</v>
      </c>
      <c r="L39" s="183"/>
      <c r="M39" s="41"/>
      <c r="N39" s="155"/>
      <c r="O39" s="167"/>
      <c r="P39" s="37"/>
    </row>
    <row r="40" spans="1:16" ht="14.5" customHeight="1">
      <c r="A40" s="9" t="str">
        <f t="shared" ca="1" si="0"/>
        <v>muni notes auth a</v>
      </c>
      <c r="B40" s="106">
        <f>ROW()</f>
        <v>40</v>
      </c>
      <c r="C40" s="9" t="str">
        <f>summary!J6</f>
        <v>0719</v>
      </c>
      <c r="D40" s="9" t="str">
        <f>summary!Q8</f>
        <v>2016</v>
      </c>
      <c r="E40" s="9" t="s">
        <v>1849</v>
      </c>
      <c r="F40" s="9" t="s">
        <v>1995</v>
      </c>
      <c r="G40" s="9" t="str">
        <f t="shared" si="1"/>
        <v>banania40</v>
      </c>
      <c r="H40" s="21"/>
      <c r="I40" s="107"/>
      <c r="J40" s="21"/>
      <c r="K40" s="137">
        <v>-37</v>
      </c>
      <c r="L40" s="183"/>
      <c r="M40" s="41"/>
      <c r="N40" s="155"/>
      <c r="O40" s="167"/>
      <c r="P40" s="37"/>
    </row>
    <row r="41" spans="1:16" ht="14.5" customHeight="1">
      <c r="A41" s="9" t="str">
        <f t="shared" ca="1" si="0"/>
        <v>muni notes auth a</v>
      </c>
      <c r="B41" s="106">
        <f>ROW()</f>
        <v>41</v>
      </c>
      <c r="C41" s="9" t="str">
        <f>summary!J6</f>
        <v>0719</v>
      </c>
      <c r="D41" s="9" t="str">
        <f>summary!Q8</f>
        <v>2016</v>
      </c>
      <c r="E41" s="9" t="s">
        <v>1849</v>
      </c>
      <c r="F41" s="9" t="s">
        <v>1995</v>
      </c>
      <c r="G41" s="9" t="str">
        <f t="shared" si="1"/>
        <v>banania41</v>
      </c>
      <c r="H41" s="21"/>
      <c r="I41" s="107"/>
      <c r="J41" s="21"/>
      <c r="K41" s="137">
        <v>-38</v>
      </c>
      <c r="L41" s="183"/>
      <c r="M41" s="41"/>
      <c r="N41" s="155"/>
      <c r="O41" s="167"/>
      <c r="P41" s="37"/>
    </row>
    <row r="42" spans="1:16" ht="14.5" customHeight="1">
      <c r="A42" s="9" t="str">
        <f t="shared" ca="1" si="0"/>
        <v>muni notes auth a</v>
      </c>
      <c r="B42" s="106">
        <f>ROW()</f>
        <v>42</v>
      </c>
      <c r="C42" s="9" t="str">
        <f>summary!J6</f>
        <v>0719</v>
      </c>
      <c r="D42" s="9" t="str">
        <f>summary!Q8</f>
        <v>2016</v>
      </c>
      <c r="E42" s="9" t="s">
        <v>1849</v>
      </c>
      <c r="F42" s="9" t="s">
        <v>1995</v>
      </c>
      <c r="G42" s="9" t="str">
        <f t="shared" si="1"/>
        <v>banania42</v>
      </c>
      <c r="H42" s="21"/>
      <c r="I42" s="107"/>
      <c r="J42" s="21"/>
      <c r="K42" s="137">
        <v>-39</v>
      </c>
      <c r="L42" s="183"/>
      <c r="M42" s="41"/>
      <c r="N42" s="155"/>
      <c r="O42" s="167"/>
      <c r="P42" s="37"/>
    </row>
    <row r="43" spans="1:16" ht="14.5" customHeight="1">
      <c r="A43" s="9" t="str">
        <f t="shared" ca="1" si="0"/>
        <v>muni notes auth a</v>
      </c>
      <c r="B43" s="106">
        <f>ROW()</f>
        <v>43</v>
      </c>
      <c r="C43" s="9" t="str">
        <f>summary!J6</f>
        <v>0719</v>
      </c>
      <c r="D43" s="9" t="str">
        <f>summary!Q8</f>
        <v>2016</v>
      </c>
      <c r="E43" s="9" t="s">
        <v>1849</v>
      </c>
      <c r="F43" s="9" t="s">
        <v>1995</v>
      </c>
      <c r="G43" s="9" t="str">
        <f t="shared" si="1"/>
        <v>banania43</v>
      </c>
      <c r="H43" s="21"/>
      <c r="I43" s="107"/>
      <c r="J43" s="21"/>
      <c r="K43" s="137">
        <v>-40</v>
      </c>
      <c r="L43" s="183"/>
      <c r="M43" s="41"/>
      <c r="N43" s="155"/>
      <c r="O43" s="167"/>
      <c r="P43" s="37"/>
    </row>
    <row r="44" spans="1:16" ht="14.5" customHeight="1">
      <c r="A44" s="9" t="str">
        <f t="shared" ca="1" si="0"/>
        <v>muni notes auth a</v>
      </c>
      <c r="B44" s="106">
        <f>ROW()</f>
        <v>44</v>
      </c>
      <c r="C44" s="9" t="str">
        <f>summary!J6</f>
        <v>0719</v>
      </c>
      <c r="D44" s="9" t="str">
        <f>summary!Q8</f>
        <v>2016</v>
      </c>
      <c r="E44" s="9" t="s">
        <v>1849</v>
      </c>
      <c r="F44" s="9" t="s">
        <v>1995</v>
      </c>
      <c r="G44" s="9" t="str">
        <f t="shared" si="1"/>
        <v>banania44</v>
      </c>
      <c r="H44" s="21"/>
      <c r="I44" s="107"/>
      <c r="J44" s="21"/>
      <c r="K44" s="137">
        <v>-41</v>
      </c>
      <c r="L44" s="183"/>
      <c r="M44" s="41"/>
      <c r="N44" s="155"/>
      <c r="O44" s="167"/>
      <c r="P44" s="37"/>
    </row>
    <row r="45" spans="1:16" ht="14.5" customHeight="1">
      <c r="A45" s="9" t="str">
        <f t="shared" ca="1" si="0"/>
        <v>muni notes auth a</v>
      </c>
      <c r="B45" s="106">
        <f>ROW()</f>
        <v>45</v>
      </c>
      <c r="C45" s="9" t="str">
        <f>summary!J6</f>
        <v>0719</v>
      </c>
      <c r="D45" s="9" t="str">
        <f>summary!Q8</f>
        <v>2016</v>
      </c>
      <c r="E45" s="9" t="s">
        <v>1849</v>
      </c>
      <c r="F45" s="9" t="s">
        <v>1995</v>
      </c>
      <c r="G45" s="9" t="str">
        <f t="shared" si="1"/>
        <v>banania45</v>
      </c>
      <c r="H45" s="21"/>
      <c r="I45" s="107"/>
      <c r="J45" s="21"/>
      <c r="K45" s="137">
        <v>-42</v>
      </c>
      <c r="L45" s="183"/>
      <c r="M45" s="41"/>
      <c r="N45" s="155"/>
      <c r="O45" s="167"/>
      <c r="P45" s="37"/>
    </row>
    <row r="46" spans="1:16" ht="14.5" customHeight="1">
      <c r="A46" s="9" t="str">
        <f ca="1">MID(CELL("filename",A46),FIND("]",CELL("filename",A46))+1,256)</f>
        <v>muni notes auth a</v>
      </c>
      <c r="B46" s="106">
        <f>ROW()</f>
        <v>46</v>
      </c>
      <c r="C46" s="9" t="str">
        <f>summary!J6</f>
        <v>0719</v>
      </c>
      <c r="D46" s="9" t="str">
        <f>summary!Q8</f>
        <v>2016</v>
      </c>
      <c r="E46" s="9" t="s">
        <v>1849</v>
      </c>
      <c r="F46" s="9" t="s">
        <v>1995</v>
      </c>
      <c r="G46" s="9" t="str">
        <f t="shared" si="1"/>
        <v>banania46</v>
      </c>
      <c r="H46" s="21"/>
      <c r="I46" s="107"/>
      <c r="J46" s="21"/>
      <c r="K46" s="137">
        <v>-43</v>
      </c>
      <c r="L46" s="183"/>
      <c r="M46" s="41"/>
      <c r="N46" s="155"/>
      <c r="O46" s="167"/>
      <c r="P46" s="37"/>
    </row>
    <row r="47" spans="1:16" ht="14.5" customHeight="1">
      <c r="A47" s="9" t="str">
        <f ca="1">MID(CELL("filename",A47),FIND("]",CELL("filename",A47))+1,256)</f>
        <v>muni notes auth a</v>
      </c>
      <c r="B47" s="106">
        <f>ROW()</f>
        <v>47</v>
      </c>
      <c r="C47" s="9" t="str">
        <f>summary!J6</f>
        <v>0719</v>
      </c>
      <c r="D47" s="9" t="str">
        <f>summary!Q8</f>
        <v>2016</v>
      </c>
      <c r="E47" s="9" t="s">
        <v>1849</v>
      </c>
      <c r="F47" s="9" t="s">
        <v>1995</v>
      </c>
      <c r="G47" s="9" t="str">
        <f t="shared" si="1"/>
        <v>banania47</v>
      </c>
      <c r="H47" s="21"/>
      <c r="I47" s="107"/>
      <c r="J47" s="21"/>
      <c r="K47" s="137">
        <v>-44</v>
      </c>
      <c r="L47" s="183"/>
      <c r="M47" s="41"/>
      <c r="N47" s="155"/>
      <c r="O47" s="21"/>
      <c r="P47" s="37"/>
    </row>
    <row r="48" spans="1:16" ht="14.5" customHeight="1">
      <c r="A48" s="9" t="str">
        <f ca="1">MID(CELL("filename",A48),FIND("]",CELL("filename",A48))+1,256)</f>
        <v>muni notes auth a</v>
      </c>
      <c r="B48" s="106">
        <f>ROW()</f>
        <v>48</v>
      </c>
      <c r="C48" s="9" t="str">
        <f>summary!J6</f>
        <v>0719</v>
      </c>
      <c r="D48" s="9" t="str">
        <f>summary!Q8</f>
        <v>2016</v>
      </c>
      <c r="E48" s="9" t="s">
        <v>1849</v>
      </c>
      <c r="F48" s="9" t="s">
        <v>1995</v>
      </c>
      <c r="G48" s="9" t="str">
        <f t="shared" si="1"/>
        <v>banania48</v>
      </c>
      <c r="H48" s="21"/>
      <c r="I48" s="107"/>
      <c r="J48" s="21"/>
      <c r="K48" s="137">
        <v>-45</v>
      </c>
      <c r="L48" s="183"/>
      <c r="M48" s="41"/>
      <c r="N48" s="155"/>
      <c r="O48" s="21"/>
      <c r="P48" s="37"/>
    </row>
    <row r="49" spans="15:15">
      <c r="O49" s="21"/>
    </row>
  </sheetData>
  <sheetProtection password="C7B6" sheet="1" formatRows="0"/>
  <mergeCells count="1">
    <mergeCell ref="I1:O1"/>
  </mergeCells>
  <printOptions horizontalCentered="1"/>
  <pageMargins left="0.5" right="0.5" top="0.5" bottom="0.5" header="0.5" footer="0.25"/>
  <pageSetup paperSize="5" orientation="portrait" r:id="rId1"/>
  <headerFooter alignWithMargins="0">
    <oddFooter>&amp;A&amp;RPage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pageSetUpPr fitToPage="1"/>
  </sheetPr>
  <dimension ref="A1:P50"/>
  <sheetViews>
    <sheetView showGridLines="0" topLeftCell="I1" zoomScaleNormal="100" workbookViewId="0">
      <selection activeCell="X54" sqref="X54"/>
    </sheetView>
  </sheetViews>
  <sheetFormatPr defaultRowHeight="15.5"/>
  <cols>
    <col min="1" max="1" width="9.08203125" hidden="1" customWidth="1"/>
    <col min="2" max="2" width="5.58203125" style="110" hidden="1" customWidth="1"/>
    <col min="3" max="8" width="5.58203125" hidden="1" customWidth="1"/>
    <col min="9" max="9" width="2.33203125" style="110" customWidth="1"/>
    <col min="10" max="10" width="2.83203125" customWidth="1"/>
    <col min="11" max="11" width="4.83203125" customWidth="1"/>
    <col min="12" max="12" width="36.58203125" customWidth="1"/>
    <col min="13" max="13" width="2.5" customWidth="1"/>
    <col min="14" max="14" width="16.33203125" customWidth="1"/>
    <col min="15" max="15" width="16.83203125" customWidth="1"/>
    <col min="16" max="16" width="16.33203125" customWidth="1"/>
  </cols>
  <sheetData>
    <row r="1" spans="1:16" s="134" customFormat="1" ht="20.5">
      <c r="A1" s="134" t="str">
        <f t="shared" ref="A1:A45" ca="1" si="0">MID(CELL("filename",A1),FIND("]",CELL("filename",A1))+1,256)</f>
        <v>muni notes auth b</v>
      </c>
      <c r="B1" s="176">
        <f>ROW()</f>
        <v>1</v>
      </c>
      <c r="C1" s="134" t="str">
        <f>summary!J6</f>
        <v>0719</v>
      </c>
      <c r="D1" s="134" t="str">
        <f>summary!Q8</f>
        <v>2016</v>
      </c>
      <c r="E1" s="134" t="s">
        <v>1849</v>
      </c>
      <c r="F1" s="134" t="s">
        <v>1918</v>
      </c>
      <c r="G1" s="134" t="str">
        <f>F1&amp;ROW()</f>
        <v>bnai1</v>
      </c>
      <c r="H1" s="136"/>
      <c r="I1" s="254" t="s">
        <v>1988</v>
      </c>
      <c r="J1" s="254"/>
      <c r="K1" s="254"/>
      <c r="L1" s="254"/>
      <c r="M1" s="254"/>
      <c r="N1" s="254"/>
      <c r="O1" s="254"/>
      <c r="P1" s="136"/>
    </row>
    <row r="2" spans="1:16" ht="20.25" customHeight="1">
      <c r="A2" s="9" t="str">
        <f t="shared" ca="1" si="0"/>
        <v>muni notes auth b</v>
      </c>
      <c r="B2" s="106">
        <f>ROW()</f>
        <v>2</v>
      </c>
      <c r="C2" s="9" t="str">
        <f>summary!J6</f>
        <v>0719</v>
      </c>
      <c r="D2" s="9" t="str">
        <f>summary!Q8</f>
        <v>2016</v>
      </c>
      <c r="E2" s="9" t="s">
        <v>1849</v>
      </c>
      <c r="F2" s="9" t="s">
        <v>1995</v>
      </c>
      <c r="G2" s="9" t="str">
        <f t="shared" ref="G2:G49" si="1">F2&amp;ROW()</f>
        <v>banania2</v>
      </c>
      <c r="H2" s="21"/>
      <c r="I2" s="139">
        <v>4</v>
      </c>
      <c r="J2" s="35" t="s">
        <v>1826</v>
      </c>
      <c r="K2" s="21"/>
      <c r="L2" s="21"/>
      <c r="M2" s="21"/>
      <c r="N2" s="21"/>
      <c r="O2" s="21"/>
      <c r="P2" s="21"/>
    </row>
    <row r="3" spans="1:16" ht="14.5" customHeight="1">
      <c r="A3" s="9" t="str">
        <f t="shared" ca="1" si="0"/>
        <v>muni notes auth b</v>
      </c>
      <c r="B3" s="106">
        <f>ROW()</f>
        <v>3</v>
      </c>
      <c r="C3" s="9" t="str">
        <f>summary!J6</f>
        <v>0719</v>
      </c>
      <c r="D3" s="9" t="str">
        <f>summary!Q8</f>
        <v>2016</v>
      </c>
      <c r="E3" s="9" t="s">
        <v>1849</v>
      </c>
      <c r="F3" s="9" t="s">
        <v>1995</v>
      </c>
      <c r="G3" s="9" t="str">
        <f t="shared" si="1"/>
        <v>banania3</v>
      </c>
      <c r="H3" s="21"/>
      <c r="I3" s="107"/>
      <c r="J3" s="48" t="s">
        <v>1989</v>
      </c>
      <c r="K3" s="21"/>
      <c r="L3" s="21"/>
      <c r="M3" s="21"/>
      <c r="N3" s="22"/>
      <c r="O3" s="22"/>
      <c r="P3" s="22"/>
    </row>
    <row r="4" spans="1:16" ht="14.5" customHeight="1">
      <c r="A4" s="9" t="str">
        <f t="shared" ca="1" si="0"/>
        <v>muni notes auth b</v>
      </c>
      <c r="B4" s="106">
        <f>ROW()</f>
        <v>4</v>
      </c>
      <c r="C4" s="9" t="str">
        <f>summary!J6</f>
        <v>0719</v>
      </c>
      <c r="D4" s="9" t="str">
        <f>summary!Q8</f>
        <v>2016</v>
      </c>
      <c r="E4" s="9" t="s">
        <v>1849</v>
      </c>
      <c r="F4" s="9" t="s">
        <v>1995</v>
      </c>
      <c r="G4" s="9" t="str">
        <f t="shared" si="1"/>
        <v>banania4</v>
      </c>
      <c r="H4" s="21"/>
      <c r="I4" s="107"/>
      <c r="J4" s="21"/>
      <c r="K4" s="137">
        <v>-46</v>
      </c>
      <c r="L4" s="183"/>
      <c r="M4" s="41"/>
      <c r="N4" s="155"/>
      <c r="O4" s="37"/>
      <c r="P4" s="22"/>
    </row>
    <row r="5" spans="1:16" ht="14.5" customHeight="1">
      <c r="A5" s="9" t="str">
        <f t="shared" ca="1" si="0"/>
        <v>muni notes auth b</v>
      </c>
      <c r="B5" s="106">
        <f>ROW()</f>
        <v>5</v>
      </c>
      <c r="C5" s="9" t="str">
        <f>summary!J6</f>
        <v>0719</v>
      </c>
      <c r="D5" s="9" t="str">
        <f>summary!Q8</f>
        <v>2016</v>
      </c>
      <c r="E5" s="9" t="s">
        <v>1849</v>
      </c>
      <c r="F5" s="9" t="s">
        <v>1995</v>
      </c>
      <c r="G5" s="9" t="str">
        <f t="shared" si="1"/>
        <v>banania5</v>
      </c>
      <c r="H5" s="21"/>
      <c r="I5" s="107"/>
      <c r="J5" s="21"/>
      <c r="K5" s="137">
        <v>-47</v>
      </c>
      <c r="L5" s="183"/>
      <c r="M5" s="41"/>
      <c r="N5" s="155"/>
      <c r="O5" s="37"/>
      <c r="P5" s="22"/>
    </row>
    <row r="6" spans="1:16" ht="14.5" customHeight="1">
      <c r="A6" s="9" t="str">
        <f t="shared" ca="1" si="0"/>
        <v>muni notes auth b</v>
      </c>
      <c r="B6" s="106">
        <f>ROW()</f>
        <v>6</v>
      </c>
      <c r="C6" s="9" t="str">
        <f>summary!J6</f>
        <v>0719</v>
      </c>
      <c r="D6" s="9" t="str">
        <f>summary!Q8</f>
        <v>2016</v>
      </c>
      <c r="E6" s="9" t="s">
        <v>1849</v>
      </c>
      <c r="F6" s="9" t="s">
        <v>1995</v>
      </c>
      <c r="G6" s="9" t="str">
        <f t="shared" si="1"/>
        <v>banania6</v>
      </c>
      <c r="H6" s="21"/>
      <c r="I6" s="107"/>
      <c r="J6" s="21"/>
      <c r="K6" s="137">
        <v>-48</v>
      </c>
      <c r="L6" s="183"/>
      <c r="M6" s="41"/>
      <c r="N6" s="155"/>
      <c r="O6" s="37"/>
      <c r="P6" s="22"/>
    </row>
    <row r="7" spans="1:16" ht="14.5" customHeight="1">
      <c r="A7" s="9" t="str">
        <f t="shared" ca="1" si="0"/>
        <v>muni notes auth b</v>
      </c>
      <c r="B7" s="106">
        <f>ROW()</f>
        <v>7</v>
      </c>
      <c r="C7" s="9" t="str">
        <f>summary!J6</f>
        <v>0719</v>
      </c>
      <c r="D7" s="9" t="str">
        <f>summary!Q8</f>
        <v>2016</v>
      </c>
      <c r="E7" s="9" t="s">
        <v>1849</v>
      </c>
      <c r="F7" s="9" t="s">
        <v>1995</v>
      </c>
      <c r="G7" s="9" t="str">
        <f t="shared" si="1"/>
        <v>banania7</v>
      </c>
      <c r="H7" s="21"/>
      <c r="I7" s="107"/>
      <c r="J7" s="21"/>
      <c r="K7" s="137">
        <v>-49</v>
      </c>
      <c r="L7" s="183"/>
      <c r="M7" s="41"/>
      <c r="N7" s="155"/>
      <c r="O7" s="37"/>
      <c r="P7" s="22"/>
    </row>
    <row r="8" spans="1:16" ht="14.5" customHeight="1">
      <c r="A8" s="9" t="str">
        <f t="shared" ca="1" si="0"/>
        <v>muni notes auth b</v>
      </c>
      <c r="B8" s="106">
        <f>ROW()</f>
        <v>8</v>
      </c>
      <c r="C8" s="9" t="str">
        <f>summary!J6</f>
        <v>0719</v>
      </c>
      <c r="D8" s="9" t="str">
        <f>summary!Q8</f>
        <v>2016</v>
      </c>
      <c r="E8" s="9" t="s">
        <v>1849</v>
      </c>
      <c r="F8" s="9" t="s">
        <v>1995</v>
      </c>
      <c r="G8" s="9" t="str">
        <f t="shared" si="1"/>
        <v>banania8</v>
      </c>
      <c r="H8" s="21"/>
      <c r="I8" s="107"/>
      <c r="J8" s="21"/>
      <c r="K8" s="137">
        <v>-50</v>
      </c>
      <c r="L8" s="183"/>
      <c r="M8" s="41"/>
      <c r="N8" s="155"/>
      <c r="O8" s="37"/>
      <c r="P8" s="22"/>
    </row>
    <row r="9" spans="1:16" ht="14.5" customHeight="1">
      <c r="A9" s="9" t="str">
        <f t="shared" ca="1" si="0"/>
        <v>muni notes auth b</v>
      </c>
      <c r="B9" s="106">
        <f>ROW()</f>
        <v>9</v>
      </c>
      <c r="C9" s="9" t="str">
        <f>summary!J6</f>
        <v>0719</v>
      </c>
      <c r="D9" s="9" t="str">
        <f>summary!Q8</f>
        <v>2016</v>
      </c>
      <c r="E9" s="9" t="s">
        <v>1849</v>
      </c>
      <c r="F9" s="9" t="s">
        <v>1995</v>
      </c>
      <c r="G9" s="9" t="str">
        <f t="shared" si="1"/>
        <v>banania9</v>
      </c>
      <c r="H9" s="21"/>
      <c r="I9" s="107"/>
      <c r="J9" s="21"/>
      <c r="K9" s="137">
        <v>-51</v>
      </c>
      <c r="L9" s="183"/>
      <c r="M9" s="41"/>
      <c r="N9" s="155"/>
      <c r="O9" s="37"/>
      <c r="P9" s="22"/>
    </row>
    <row r="10" spans="1:16" ht="14.5" customHeight="1">
      <c r="A10" s="9" t="str">
        <f t="shared" ca="1" si="0"/>
        <v>muni notes auth b</v>
      </c>
      <c r="B10" s="106">
        <f>ROW()</f>
        <v>10</v>
      </c>
      <c r="C10" s="9" t="str">
        <f>summary!J6</f>
        <v>0719</v>
      </c>
      <c r="D10" s="9" t="str">
        <f>summary!Q8</f>
        <v>2016</v>
      </c>
      <c r="E10" s="9" t="s">
        <v>1849</v>
      </c>
      <c r="F10" s="9" t="s">
        <v>1995</v>
      </c>
      <c r="G10" s="9" t="str">
        <f t="shared" si="1"/>
        <v>banania10</v>
      </c>
      <c r="H10" s="21"/>
      <c r="I10" s="107"/>
      <c r="J10" s="21"/>
      <c r="K10" s="137">
        <v>-52</v>
      </c>
      <c r="L10" s="183"/>
      <c r="M10" s="41"/>
      <c r="N10" s="155"/>
      <c r="O10" s="37"/>
      <c r="P10" s="22"/>
    </row>
    <row r="11" spans="1:16" ht="14.5" customHeight="1">
      <c r="A11" s="9" t="str">
        <f t="shared" ca="1" si="0"/>
        <v>muni notes auth b</v>
      </c>
      <c r="B11" s="106">
        <f>ROW()</f>
        <v>11</v>
      </c>
      <c r="C11" s="9" t="str">
        <f>summary!J6</f>
        <v>0719</v>
      </c>
      <c r="D11" s="9" t="str">
        <f>summary!Q8</f>
        <v>2016</v>
      </c>
      <c r="E11" s="9" t="s">
        <v>1849</v>
      </c>
      <c r="F11" s="9" t="s">
        <v>1995</v>
      </c>
      <c r="G11" s="9" t="str">
        <f t="shared" si="1"/>
        <v>banania11</v>
      </c>
      <c r="H11" s="21"/>
      <c r="I11" s="107"/>
      <c r="J11" s="21"/>
      <c r="K11" s="137">
        <v>-53</v>
      </c>
      <c r="L11" s="183"/>
      <c r="M11" s="41"/>
      <c r="N11" s="155"/>
      <c r="O11" s="37"/>
      <c r="P11" s="22"/>
    </row>
    <row r="12" spans="1:16" ht="14.5" customHeight="1">
      <c r="A12" s="9" t="str">
        <f t="shared" ca="1" si="0"/>
        <v>muni notes auth b</v>
      </c>
      <c r="B12" s="106">
        <f>ROW()</f>
        <v>12</v>
      </c>
      <c r="C12" s="9" t="str">
        <f>summary!J6</f>
        <v>0719</v>
      </c>
      <c r="D12" s="9" t="str">
        <f>summary!Q8</f>
        <v>2016</v>
      </c>
      <c r="E12" s="9" t="s">
        <v>1849</v>
      </c>
      <c r="F12" s="9" t="s">
        <v>1995</v>
      </c>
      <c r="G12" s="9" t="str">
        <f t="shared" si="1"/>
        <v>banania12</v>
      </c>
      <c r="H12" s="21"/>
      <c r="I12" s="107"/>
      <c r="J12" s="21"/>
      <c r="K12" s="137">
        <v>-54</v>
      </c>
      <c r="L12" s="183"/>
      <c r="M12" s="41"/>
      <c r="N12" s="155"/>
      <c r="O12" s="37"/>
      <c r="P12" s="22"/>
    </row>
    <row r="13" spans="1:16" ht="14.5" customHeight="1">
      <c r="A13" s="9" t="str">
        <f t="shared" ca="1" si="0"/>
        <v>muni notes auth b</v>
      </c>
      <c r="B13" s="106">
        <f>ROW()</f>
        <v>13</v>
      </c>
      <c r="C13" s="9" t="str">
        <f>summary!J6</f>
        <v>0719</v>
      </c>
      <c r="D13" s="9" t="str">
        <f>summary!Q8</f>
        <v>2016</v>
      </c>
      <c r="E13" s="9" t="s">
        <v>1849</v>
      </c>
      <c r="F13" s="9" t="s">
        <v>1995</v>
      </c>
      <c r="G13" s="9" t="str">
        <f t="shared" si="1"/>
        <v>banania13</v>
      </c>
      <c r="H13" s="21"/>
      <c r="I13" s="107"/>
      <c r="J13" s="21"/>
      <c r="K13" s="137">
        <v>-55</v>
      </c>
      <c r="L13" s="183"/>
      <c r="M13" s="41"/>
      <c r="N13" s="155"/>
      <c r="O13" s="37"/>
      <c r="P13" s="22"/>
    </row>
    <row r="14" spans="1:16" ht="14.5" customHeight="1">
      <c r="A14" s="9" t="str">
        <f t="shared" ca="1" si="0"/>
        <v>muni notes auth b</v>
      </c>
      <c r="B14" s="106">
        <f>ROW()</f>
        <v>14</v>
      </c>
      <c r="C14" s="9" t="str">
        <f>summary!J6</f>
        <v>0719</v>
      </c>
      <c r="D14" s="9" t="str">
        <f>summary!Q8</f>
        <v>2016</v>
      </c>
      <c r="E14" s="9" t="s">
        <v>1849</v>
      </c>
      <c r="F14" s="9" t="s">
        <v>1995</v>
      </c>
      <c r="G14" s="9" t="str">
        <f t="shared" si="1"/>
        <v>banania14</v>
      </c>
      <c r="H14" s="21"/>
      <c r="I14" s="107"/>
      <c r="J14" s="21"/>
      <c r="K14" s="137">
        <v>-56</v>
      </c>
      <c r="L14" s="183"/>
      <c r="M14" s="41"/>
      <c r="N14" s="155"/>
      <c r="O14" s="37"/>
      <c r="P14" s="22"/>
    </row>
    <row r="15" spans="1:16" ht="14.5" customHeight="1">
      <c r="A15" s="9" t="str">
        <f t="shared" ca="1" si="0"/>
        <v>muni notes auth b</v>
      </c>
      <c r="B15" s="106">
        <f>ROW()</f>
        <v>15</v>
      </c>
      <c r="C15" s="9" t="str">
        <f>summary!J6</f>
        <v>0719</v>
      </c>
      <c r="D15" s="9" t="str">
        <f>summary!Q8</f>
        <v>2016</v>
      </c>
      <c r="E15" s="9" t="s">
        <v>1849</v>
      </c>
      <c r="F15" s="9" t="s">
        <v>1995</v>
      </c>
      <c r="G15" s="9" t="str">
        <f t="shared" si="1"/>
        <v>banania15</v>
      </c>
      <c r="H15" s="21"/>
      <c r="I15" s="107"/>
      <c r="J15" s="21"/>
      <c r="K15" s="137">
        <v>-57</v>
      </c>
      <c r="L15" s="183"/>
      <c r="M15" s="41"/>
      <c r="N15" s="155"/>
      <c r="O15" s="37"/>
      <c r="P15" s="22"/>
    </row>
    <row r="16" spans="1:16" ht="14.5" customHeight="1">
      <c r="A16" s="9" t="str">
        <f t="shared" ca="1" si="0"/>
        <v>muni notes auth b</v>
      </c>
      <c r="B16" s="106">
        <f>ROW()</f>
        <v>16</v>
      </c>
      <c r="C16" s="9" t="str">
        <f>summary!J6</f>
        <v>0719</v>
      </c>
      <c r="D16" s="9" t="str">
        <f>summary!Q8</f>
        <v>2016</v>
      </c>
      <c r="E16" s="9" t="s">
        <v>1849</v>
      </c>
      <c r="F16" s="9" t="s">
        <v>1995</v>
      </c>
      <c r="G16" s="9" t="str">
        <f t="shared" si="1"/>
        <v>banania16</v>
      </c>
      <c r="H16" s="21"/>
      <c r="I16" s="107"/>
      <c r="J16" s="21"/>
      <c r="K16" s="137">
        <v>-58</v>
      </c>
      <c r="L16" s="183"/>
      <c r="M16" s="41"/>
      <c r="N16" s="155"/>
      <c r="O16" s="37"/>
      <c r="P16" s="22"/>
    </row>
    <row r="17" spans="1:16" ht="14.5" customHeight="1">
      <c r="A17" s="9" t="str">
        <f t="shared" ca="1" si="0"/>
        <v>muni notes auth b</v>
      </c>
      <c r="B17" s="106">
        <f>ROW()</f>
        <v>17</v>
      </c>
      <c r="C17" s="9" t="str">
        <f>summary!J6</f>
        <v>0719</v>
      </c>
      <c r="D17" s="9" t="str">
        <f>summary!Q8</f>
        <v>2016</v>
      </c>
      <c r="E17" s="9" t="s">
        <v>1849</v>
      </c>
      <c r="F17" s="9" t="s">
        <v>1995</v>
      </c>
      <c r="G17" s="9" t="str">
        <f t="shared" si="1"/>
        <v>banania17</v>
      </c>
      <c r="H17" s="21"/>
      <c r="I17" s="107"/>
      <c r="J17" s="21"/>
      <c r="K17" s="137">
        <v>-59</v>
      </c>
      <c r="L17" s="183"/>
      <c r="M17" s="41"/>
      <c r="N17" s="155"/>
      <c r="O17" s="37"/>
      <c r="P17" s="22"/>
    </row>
    <row r="18" spans="1:16" ht="14.5" customHeight="1">
      <c r="A18" s="9" t="str">
        <f t="shared" ca="1" si="0"/>
        <v>muni notes auth b</v>
      </c>
      <c r="B18" s="106">
        <f>ROW()</f>
        <v>18</v>
      </c>
      <c r="C18" s="9" t="str">
        <f>summary!J6</f>
        <v>0719</v>
      </c>
      <c r="D18" s="9" t="str">
        <f>summary!Q8</f>
        <v>2016</v>
      </c>
      <c r="E18" s="9" t="s">
        <v>1849</v>
      </c>
      <c r="F18" s="9" t="s">
        <v>1995</v>
      </c>
      <c r="G18" s="9" t="str">
        <f t="shared" si="1"/>
        <v>banania18</v>
      </c>
      <c r="H18" s="21"/>
      <c r="I18" s="107"/>
      <c r="J18" s="21"/>
      <c r="K18" s="137">
        <v>-60</v>
      </c>
      <c r="L18" s="183"/>
      <c r="M18" s="41"/>
      <c r="N18" s="155"/>
      <c r="O18" s="37"/>
      <c r="P18" s="22"/>
    </row>
    <row r="19" spans="1:16" ht="14.5" customHeight="1">
      <c r="A19" s="9" t="str">
        <f t="shared" ca="1" si="0"/>
        <v>muni notes auth b</v>
      </c>
      <c r="B19" s="106">
        <f>ROW()</f>
        <v>19</v>
      </c>
      <c r="C19" s="9" t="str">
        <f>summary!J6</f>
        <v>0719</v>
      </c>
      <c r="D19" s="9" t="str">
        <f>summary!Q8</f>
        <v>2016</v>
      </c>
      <c r="E19" s="9" t="s">
        <v>1849</v>
      </c>
      <c r="F19" s="9" t="s">
        <v>1995</v>
      </c>
      <c r="G19" s="9" t="str">
        <f t="shared" si="1"/>
        <v>banania19</v>
      </c>
      <c r="H19" s="21"/>
      <c r="I19" s="107"/>
      <c r="J19" s="21"/>
      <c r="K19" s="137">
        <v>-61</v>
      </c>
      <c r="L19" s="183"/>
      <c r="M19" s="41"/>
      <c r="N19" s="155"/>
      <c r="O19" s="37"/>
      <c r="P19" s="22"/>
    </row>
    <row r="20" spans="1:16" ht="14.5" customHeight="1">
      <c r="A20" s="9" t="str">
        <f t="shared" ca="1" si="0"/>
        <v>muni notes auth b</v>
      </c>
      <c r="B20" s="106">
        <f>ROW()</f>
        <v>20</v>
      </c>
      <c r="C20" s="9" t="str">
        <f>summary!J6</f>
        <v>0719</v>
      </c>
      <c r="D20" s="9" t="str">
        <f>summary!Q8</f>
        <v>2016</v>
      </c>
      <c r="E20" s="9" t="s">
        <v>1849</v>
      </c>
      <c r="F20" s="9" t="s">
        <v>1995</v>
      </c>
      <c r="G20" s="9" t="str">
        <f t="shared" si="1"/>
        <v>banania20</v>
      </c>
      <c r="H20" s="21"/>
      <c r="I20" s="107"/>
      <c r="J20" s="21"/>
      <c r="K20" s="137">
        <v>-62</v>
      </c>
      <c r="L20" s="183"/>
      <c r="M20" s="41"/>
      <c r="N20" s="155"/>
      <c r="O20" s="37"/>
      <c r="P20" s="22"/>
    </row>
    <row r="21" spans="1:16" ht="14.5" customHeight="1">
      <c r="A21" s="9" t="str">
        <f t="shared" ca="1" si="0"/>
        <v>muni notes auth b</v>
      </c>
      <c r="B21" s="106">
        <f>ROW()</f>
        <v>21</v>
      </c>
      <c r="C21" s="9" t="str">
        <f>summary!J6</f>
        <v>0719</v>
      </c>
      <c r="D21" s="9" t="str">
        <f>summary!Q8</f>
        <v>2016</v>
      </c>
      <c r="E21" s="9" t="s">
        <v>1849</v>
      </c>
      <c r="F21" s="9" t="s">
        <v>1995</v>
      </c>
      <c r="G21" s="9" t="str">
        <f t="shared" si="1"/>
        <v>banania21</v>
      </c>
      <c r="H21" s="21"/>
      <c r="I21" s="107"/>
      <c r="J21" s="21"/>
      <c r="K21" s="137">
        <v>-63</v>
      </c>
      <c r="L21" s="183"/>
      <c r="M21" s="41"/>
      <c r="N21" s="155"/>
      <c r="O21" s="37"/>
      <c r="P21" s="22"/>
    </row>
    <row r="22" spans="1:16" ht="14.5" customHeight="1">
      <c r="A22" s="9" t="str">
        <f t="shared" ca="1" si="0"/>
        <v>muni notes auth b</v>
      </c>
      <c r="B22" s="106">
        <f>ROW()</f>
        <v>22</v>
      </c>
      <c r="C22" s="9" t="str">
        <f>summary!J6</f>
        <v>0719</v>
      </c>
      <c r="D22" s="9" t="str">
        <f>summary!Q8</f>
        <v>2016</v>
      </c>
      <c r="E22" s="9" t="s">
        <v>1849</v>
      </c>
      <c r="F22" s="9" t="s">
        <v>1995</v>
      </c>
      <c r="G22" s="9" t="str">
        <f t="shared" si="1"/>
        <v>banania22</v>
      </c>
      <c r="H22" s="21"/>
      <c r="I22" s="107"/>
      <c r="J22" s="21"/>
      <c r="K22" s="137">
        <v>-64</v>
      </c>
      <c r="L22" s="183"/>
      <c r="M22" s="41"/>
      <c r="N22" s="155"/>
      <c r="O22" s="37"/>
      <c r="P22" s="22"/>
    </row>
    <row r="23" spans="1:16" ht="14.5" customHeight="1">
      <c r="A23" s="9" t="str">
        <f t="shared" ca="1" si="0"/>
        <v>muni notes auth b</v>
      </c>
      <c r="B23" s="106">
        <f>ROW()</f>
        <v>23</v>
      </c>
      <c r="C23" s="9" t="str">
        <f>summary!J6</f>
        <v>0719</v>
      </c>
      <c r="D23" s="9" t="str">
        <f>summary!Q8</f>
        <v>2016</v>
      </c>
      <c r="E23" s="9" t="s">
        <v>1849</v>
      </c>
      <c r="F23" s="9" t="s">
        <v>1995</v>
      </c>
      <c r="G23" s="9" t="str">
        <f t="shared" si="1"/>
        <v>banania23</v>
      </c>
      <c r="H23" s="21"/>
      <c r="I23" s="107"/>
      <c r="J23" s="21"/>
      <c r="K23" s="137">
        <v>-65</v>
      </c>
      <c r="L23" s="183"/>
      <c r="M23" s="41"/>
      <c r="N23" s="155"/>
      <c r="O23" s="37"/>
      <c r="P23" s="22"/>
    </row>
    <row r="24" spans="1:16" ht="14.5" customHeight="1">
      <c r="A24" s="9" t="str">
        <f t="shared" ca="1" si="0"/>
        <v>muni notes auth b</v>
      </c>
      <c r="B24" s="106">
        <f>ROW()</f>
        <v>24</v>
      </c>
      <c r="C24" s="9" t="str">
        <f>summary!J6</f>
        <v>0719</v>
      </c>
      <c r="D24" s="9" t="str">
        <f>summary!Q8</f>
        <v>2016</v>
      </c>
      <c r="E24" s="9" t="s">
        <v>1849</v>
      </c>
      <c r="F24" s="9" t="s">
        <v>1995</v>
      </c>
      <c r="G24" s="9" t="str">
        <f t="shared" si="1"/>
        <v>banania24</v>
      </c>
      <c r="H24" s="21"/>
      <c r="I24" s="107"/>
      <c r="J24" s="21"/>
      <c r="K24" s="137">
        <v>-66</v>
      </c>
      <c r="L24" s="183"/>
      <c r="M24" s="41"/>
      <c r="N24" s="155"/>
      <c r="O24" s="37"/>
      <c r="P24" s="22"/>
    </row>
    <row r="25" spans="1:16" ht="14.5" customHeight="1">
      <c r="A25" s="9" t="str">
        <f t="shared" ca="1" si="0"/>
        <v>muni notes auth b</v>
      </c>
      <c r="B25" s="106">
        <f>ROW()</f>
        <v>25</v>
      </c>
      <c r="C25" s="9" t="str">
        <f>summary!J6</f>
        <v>0719</v>
      </c>
      <c r="D25" s="9" t="str">
        <f>summary!Q8</f>
        <v>2016</v>
      </c>
      <c r="E25" s="9" t="s">
        <v>1849</v>
      </c>
      <c r="F25" s="9" t="s">
        <v>1995</v>
      </c>
      <c r="G25" s="9" t="str">
        <f t="shared" si="1"/>
        <v>banania25</v>
      </c>
      <c r="H25" s="21"/>
      <c r="I25" s="107"/>
      <c r="J25" s="21"/>
      <c r="K25" s="137">
        <v>-67</v>
      </c>
      <c r="L25" s="183"/>
      <c r="M25" s="41"/>
      <c r="N25" s="155"/>
      <c r="O25" s="37"/>
      <c r="P25" s="22"/>
    </row>
    <row r="26" spans="1:16" ht="14.5" customHeight="1">
      <c r="A26" s="9" t="str">
        <f t="shared" ca="1" si="0"/>
        <v>muni notes auth b</v>
      </c>
      <c r="B26" s="106">
        <f>ROW()</f>
        <v>26</v>
      </c>
      <c r="C26" s="9" t="str">
        <f>summary!J6</f>
        <v>0719</v>
      </c>
      <c r="D26" s="9" t="str">
        <f>summary!Q8</f>
        <v>2016</v>
      </c>
      <c r="E26" s="9" t="s">
        <v>1849</v>
      </c>
      <c r="F26" s="9" t="s">
        <v>1995</v>
      </c>
      <c r="G26" s="9" t="str">
        <f t="shared" si="1"/>
        <v>banania26</v>
      </c>
      <c r="H26" s="21"/>
      <c r="I26" s="107"/>
      <c r="J26" s="21"/>
      <c r="K26" s="137">
        <v>-68</v>
      </c>
      <c r="L26" s="183"/>
      <c r="M26" s="41"/>
      <c r="N26" s="155"/>
      <c r="O26" s="37"/>
      <c r="P26" s="22"/>
    </row>
    <row r="27" spans="1:16" ht="14.5" customHeight="1">
      <c r="A27" s="9" t="str">
        <f t="shared" ca="1" si="0"/>
        <v>muni notes auth b</v>
      </c>
      <c r="B27" s="106">
        <f>ROW()</f>
        <v>27</v>
      </c>
      <c r="C27" s="9" t="str">
        <f>summary!J6</f>
        <v>0719</v>
      </c>
      <c r="D27" s="9" t="str">
        <f>summary!Q8</f>
        <v>2016</v>
      </c>
      <c r="E27" s="9" t="s">
        <v>1849</v>
      </c>
      <c r="F27" s="9" t="s">
        <v>1995</v>
      </c>
      <c r="G27" s="9" t="str">
        <f t="shared" si="1"/>
        <v>banania27</v>
      </c>
      <c r="H27" s="21"/>
      <c r="I27" s="107"/>
      <c r="J27" s="21"/>
      <c r="K27" s="137">
        <v>-69</v>
      </c>
      <c r="L27" s="183"/>
      <c r="M27" s="41"/>
      <c r="N27" s="155"/>
      <c r="O27" s="37"/>
      <c r="P27" s="22"/>
    </row>
    <row r="28" spans="1:16" ht="14.5" customHeight="1">
      <c r="A28" s="9" t="str">
        <f t="shared" ca="1" si="0"/>
        <v>muni notes auth b</v>
      </c>
      <c r="B28" s="106">
        <f>ROW()</f>
        <v>28</v>
      </c>
      <c r="C28" s="9" t="str">
        <f>summary!J6</f>
        <v>0719</v>
      </c>
      <c r="D28" s="9" t="str">
        <f>summary!Q8</f>
        <v>2016</v>
      </c>
      <c r="E28" s="9" t="s">
        <v>1849</v>
      </c>
      <c r="F28" s="9" t="s">
        <v>1995</v>
      </c>
      <c r="G28" s="9" t="str">
        <f t="shared" si="1"/>
        <v>banania28</v>
      </c>
      <c r="H28" s="21"/>
      <c r="I28" s="107"/>
      <c r="J28" s="21"/>
      <c r="K28" s="137">
        <v>-70</v>
      </c>
      <c r="L28" s="183"/>
      <c r="M28" s="41"/>
      <c r="N28" s="155"/>
      <c r="O28" s="37"/>
      <c r="P28" s="22"/>
    </row>
    <row r="29" spans="1:16" ht="14.5" customHeight="1">
      <c r="A29" s="9" t="str">
        <f t="shared" ca="1" si="0"/>
        <v>muni notes auth b</v>
      </c>
      <c r="B29" s="106">
        <f>ROW()</f>
        <v>29</v>
      </c>
      <c r="C29" s="9" t="str">
        <f>summary!J6</f>
        <v>0719</v>
      </c>
      <c r="D29" s="9" t="str">
        <f>summary!Q8</f>
        <v>2016</v>
      </c>
      <c r="E29" s="9" t="s">
        <v>1849</v>
      </c>
      <c r="F29" s="9" t="s">
        <v>1995</v>
      </c>
      <c r="G29" s="9" t="str">
        <f t="shared" si="1"/>
        <v>banania29</v>
      </c>
      <c r="H29" s="21"/>
      <c r="I29" s="107"/>
      <c r="J29" s="21"/>
      <c r="K29" s="137">
        <v>-71</v>
      </c>
      <c r="L29" s="183"/>
      <c r="M29" s="41"/>
      <c r="N29" s="155"/>
      <c r="O29" s="21"/>
      <c r="P29" s="37"/>
    </row>
    <row r="30" spans="1:16" ht="14.5" customHeight="1">
      <c r="A30" s="9" t="str">
        <f t="shared" ca="1" si="0"/>
        <v>muni notes auth b</v>
      </c>
      <c r="B30" s="106">
        <f>ROW()</f>
        <v>30</v>
      </c>
      <c r="C30" s="9" t="str">
        <f>summary!J6</f>
        <v>0719</v>
      </c>
      <c r="D30" s="9" t="str">
        <f>summary!Q8</f>
        <v>2016</v>
      </c>
      <c r="E30" s="9" t="s">
        <v>1849</v>
      </c>
      <c r="F30" s="9" t="s">
        <v>1995</v>
      </c>
      <c r="G30" s="9" t="str">
        <f t="shared" si="1"/>
        <v>banania30</v>
      </c>
      <c r="H30" s="21"/>
      <c r="I30" s="107"/>
      <c r="J30" s="21"/>
      <c r="K30" s="137">
        <v>-72</v>
      </c>
      <c r="L30" s="183"/>
      <c r="M30" s="41"/>
      <c r="N30" s="155"/>
      <c r="O30" s="21"/>
      <c r="P30" s="37"/>
    </row>
    <row r="31" spans="1:16" ht="14.5" customHeight="1">
      <c r="A31" s="9" t="str">
        <f t="shared" ca="1" si="0"/>
        <v>muni notes auth b</v>
      </c>
      <c r="B31" s="106">
        <f>ROW()</f>
        <v>31</v>
      </c>
      <c r="C31" s="9" t="str">
        <f>summary!J6</f>
        <v>0719</v>
      </c>
      <c r="D31" s="9" t="str">
        <f>summary!Q8</f>
        <v>2016</v>
      </c>
      <c r="E31" s="9" t="s">
        <v>1849</v>
      </c>
      <c r="F31" s="9" t="s">
        <v>1995</v>
      </c>
      <c r="G31" s="9" t="str">
        <f t="shared" si="1"/>
        <v>banania31</v>
      </c>
      <c r="H31" s="21"/>
      <c r="I31" s="107"/>
      <c r="J31" s="21"/>
      <c r="K31" s="137">
        <v>-73</v>
      </c>
      <c r="L31" s="183"/>
      <c r="M31" s="41"/>
      <c r="N31" s="155"/>
      <c r="O31" s="21"/>
      <c r="P31" s="37"/>
    </row>
    <row r="32" spans="1:16" ht="14.5" customHeight="1">
      <c r="A32" s="9" t="str">
        <f t="shared" ca="1" si="0"/>
        <v>muni notes auth b</v>
      </c>
      <c r="B32" s="106">
        <f>ROW()</f>
        <v>32</v>
      </c>
      <c r="C32" s="9" t="str">
        <f>summary!J6</f>
        <v>0719</v>
      </c>
      <c r="D32" s="9" t="str">
        <f>summary!Q8</f>
        <v>2016</v>
      </c>
      <c r="E32" s="9" t="s">
        <v>1849</v>
      </c>
      <c r="F32" s="9" t="s">
        <v>1995</v>
      </c>
      <c r="G32" s="9" t="str">
        <f t="shared" si="1"/>
        <v>banania32</v>
      </c>
      <c r="H32" s="21"/>
      <c r="I32" s="107"/>
      <c r="J32" s="21"/>
      <c r="K32" s="137">
        <v>-74</v>
      </c>
      <c r="L32" s="183"/>
      <c r="M32" s="41"/>
      <c r="N32" s="155"/>
      <c r="O32" s="167"/>
      <c r="P32" s="37"/>
    </row>
    <row r="33" spans="1:16" ht="14.5" customHeight="1">
      <c r="A33" s="9" t="str">
        <f t="shared" ca="1" si="0"/>
        <v>muni notes auth b</v>
      </c>
      <c r="B33" s="106">
        <f>ROW()</f>
        <v>33</v>
      </c>
      <c r="C33" s="9" t="str">
        <f>summary!J6</f>
        <v>0719</v>
      </c>
      <c r="D33" s="9" t="str">
        <f>summary!Q8</f>
        <v>2016</v>
      </c>
      <c r="E33" s="9" t="s">
        <v>1849</v>
      </c>
      <c r="F33" s="9" t="s">
        <v>1995</v>
      </c>
      <c r="G33" s="9" t="str">
        <f t="shared" si="1"/>
        <v>banania33</v>
      </c>
      <c r="H33" s="21"/>
      <c r="I33" s="107"/>
      <c r="J33" s="21"/>
      <c r="K33" s="137">
        <v>-75</v>
      </c>
      <c r="L33" s="183"/>
      <c r="M33" s="41"/>
      <c r="N33" s="155"/>
      <c r="O33" s="167"/>
      <c r="P33" s="37"/>
    </row>
    <row r="34" spans="1:16" ht="14.5" customHeight="1">
      <c r="A34" s="9" t="str">
        <f t="shared" ca="1" si="0"/>
        <v>muni notes auth b</v>
      </c>
      <c r="B34" s="106">
        <f>ROW()</f>
        <v>34</v>
      </c>
      <c r="C34" s="9" t="str">
        <f>summary!J6</f>
        <v>0719</v>
      </c>
      <c r="D34" s="9" t="str">
        <f>summary!Q8</f>
        <v>2016</v>
      </c>
      <c r="E34" s="9" t="s">
        <v>1849</v>
      </c>
      <c r="F34" s="9" t="s">
        <v>1995</v>
      </c>
      <c r="G34" s="9" t="str">
        <f t="shared" si="1"/>
        <v>banania34</v>
      </c>
      <c r="H34" s="21"/>
      <c r="I34" s="107"/>
      <c r="J34" s="21"/>
      <c r="K34" s="137">
        <v>-76</v>
      </c>
      <c r="L34" s="183"/>
      <c r="M34" s="41"/>
      <c r="N34" s="155"/>
      <c r="O34" s="167"/>
      <c r="P34" s="37"/>
    </row>
    <row r="35" spans="1:16" ht="14.5" customHeight="1">
      <c r="A35" s="9" t="str">
        <f t="shared" ca="1" si="0"/>
        <v>muni notes auth b</v>
      </c>
      <c r="B35" s="106">
        <f>ROW()</f>
        <v>35</v>
      </c>
      <c r="C35" s="9" t="str">
        <f>summary!J6</f>
        <v>0719</v>
      </c>
      <c r="D35" s="9" t="str">
        <f>summary!Q8</f>
        <v>2016</v>
      </c>
      <c r="E35" s="9" t="s">
        <v>1849</v>
      </c>
      <c r="F35" s="9" t="s">
        <v>1995</v>
      </c>
      <c r="G35" s="9" t="str">
        <f t="shared" si="1"/>
        <v>banania35</v>
      </c>
      <c r="H35" s="21"/>
      <c r="I35" s="107"/>
      <c r="J35" s="21"/>
      <c r="K35" s="137">
        <v>-77</v>
      </c>
      <c r="L35" s="183"/>
      <c r="M35" s="41"/>
      <c r="N35" s="155"/>
      <c r="O35" s="167"/>
      <c r="P35" s="37"/>
    </row>
    <row r="36" spans="1:16" ht="14.5" customHeight="1">
      <c r="A36" s="9" t="str">
        <f t="shared" ca="1" si="0"/>
        <v>muni notes auth b</v>
      </c>
      <c r="B36" s="106">
        <f>ROW()</f>
        <v>36</v>
      </c>
      <c r="C36" s="9" t="str">
        <f>summary!J6</f>
        <v>0719</v>
      </c>
      <c r="D36" s="9" t="str">
        <f>summary!Q8</f>
        <v>2016</v>
      </c>
      <c r="E36" s="9" t="s">
        <v>1849</v>
      </c>
      <c r="F36" s="9" t="s">
        <v>1995</v>
      </c>
      <c r="G36" s="9" t="str">
        <f t="shared" si="1"/>
        <v>banania36</v>
      </c>
      <c r="H36" s="21"/>
      <c r="I36" s="107"/>
      <c r="J36" s="21"/>
      <c r="K36" s="137">
        <v>-78</v>
      </c>
      <c r="L36" s="183"/>
      <c r="M36" s="41"/>
      <c r="N36" s="155"/>
      <c r="O36" s="167"/>
      <c r="P36" s="37"/>
    </row>
    <row r="37" spans="1:16" ht="14.5" customHeight="1">
      <c r="A37" s="9" t="str">
        <f t="shared" ca="1" si="0"/>
        <v>muni notes auth b</v>
      </c>
      <c r="B37" s="106">
        <f>ROW()</f>
        <v>37</v>
      </c>
      <c r="C37" s="9" t="str">
        <f>summary!J6</f>
        <v>0719</v>
      </c>
      <c r="D37" s="9" t="str">
        <f>summary!Q8</f>
        <v>2016</v>
      </c>
      <c r="E37" s="9" t="s">
        <v>1849</v>
      </c>
      <c r="F37" s="9" t="s">
        <v>1995</v>
      </c>
      <c r="G37" s="9" t="str">
        <f t="shared" si="1"/>
        <v>banania37</v>
      </c>
      <c r="H37" s="21"/>
      <c r="I37" s="107"/>
      <c r="J37" s="21"/>
      <c r="K37" s="137">
        <v>-79</v>
      </c>
      <c r="L37" s="183"/>
      <c r="M37" s="41"/>
      <c r="N37" s="155"/>
      <c r="O37" s="167"/>
      <c r="P37" s="37"/>
    </row>
    <row r="38" spans="1:16" ht="14.5" customHeight="1">
      <c r="A38" s="9" t="str">
        <f t="shared" ca="1" si="0"/>
        <v>muni notes auth b</v>
      </c>
      <c r="B38" s="106">
        <f>ROW()</f>
        <v>38</v>
      </c>
      <c r="C38" s="9" t="str">
        <f>summary!J6</f>
        <v>0719</v>
      </c>
      <c r="D38" s="9" t="str">
        <f>summary!Q8</f>
        <v>2016</v>
      </c>
      <c r="E38" s="9" t="s">
        <v>1849</v>
      </c>
      <c r="F38" s="9" t="s">
        <v>1995</v>
      </c>
      <c r="G38" s="9" t="str">
        <f t="shared" si="1"/>
        <v>banania38</v>
      </c>
      <c r="H38" s="21"/>
      <c r="I38" s="107"/>
      <c r="J38" s="21"/>
      <c r="K38" s="137">
        <v>-80</v>
      </c>
      <c r="L38" s="183"/>
      <c r="M38" s="41"/>
      <c r="N38" s="155"/>
      <c r="O38" s="167"/>
      <c r="P38" s="37"/>
    </row>
    <row r="39" spans="1:16" ht="14.5" customHeight="1">
      <c r="A39" s="9" t="str">
        <f t="shared" ca="1" si="0"/>
        <v>muni notes auth b</v>
      </c>
      <c r="B39" s="106">
        <f>ROW()</f>
        <v>39</v>
      </c>
      <c r="C39" s="9" t="str">
        <f>summary!J6</f>
        <v>0719</v>
      </c>
      <c r="D39" s="9" t="str">
        <f>summary!Q8</f>
        <v>2016</v>
      </c>
      <c r="E39" s="9" t="s">
        <v>1849</v>
      </c>
      <c r="F39" s="9" t="s">
        <v>1995</v>
      </c>
      <c r="G39" s="9" t="str">
        <f t="shared" si="1"/>
        <v>banania39</v>
      </c>
      <c r="H39" s="21"/>
      <c r="I39" s="107"/>
      <c r="J39" s="21"/>
      <c r="K39" s="137">
        <v>-81</v>
      </c>
      <c r="L39" s="183"/>
      <c r="M39" s="41"/>
      <c r="N39" s="155"/>
      <c r="O39" s="167"/>
      <c r="P39" s="37"/>
    </row>
    <row r="40" spans="1:16" ht="14.5" customHeight="1">
      <c r="A40" s="9" t="str">
        <f t="shared" ca="1" si="0"/>
        <v>muni notes auth b</v>
      </c>
      <c r="B40" s="106">
        <f>ROW()</f>
        <v>40</v>
      </c>
      <c r="C40" s="9" t="str">
        <f>summary!J6</f>
        <v>0719</v>
      </c>
      <c r="D40" s="9" t="str">
        <f>summary!Q8</f>
        <v>2016</v>
      </c>
      <c r="E40" s="9" t="s">
        <v>1849</v>
      </c>
      <c r="F40" s="9" t="s">
        <v>1995</v>
      </c>
      <c r="G40" s="9" t="str">
        <f t="shared" si="1"/>
        <v>banania40</v>
      </c>
      <c r="H40" s="21"/>
      <c r="I40" s="107"/>
      <c r="J40" s="21"/>
      <c r="K40" s="137">
        <v>-82</v>
      </c>
      <c r="L40" s="183"/>
      <c r="M40" s="41"/>
      <c r="N40" s="155"/>
      <c r="O40" s="167"/>
      <c r="P40" s="37"/>
    </row>
    <row r="41" spans="1:16" ht="14.5" customHeight="1">
      <c r="A41" s="9" t="str">
        <f t="shared" ca="1" si="0"/>
        <v>muni notes auth b</v>
      </c>
      <c r="B41" s="106">
        <f>ROW()</f>
        <v>41</v>
      </c>
      <c r="C41" s="9" t="str">
        <f>summary!J6</f>
        <v>0719</v>
      </c>
      <c r="D41" s="9" t="str">
        <f>summary!Q8</f>
        <v>2016</v>
      </c>
      <c r="E41" s="9" t="s">
        <v>1849</v>
      </c>
      <c r="F41" s="9" t="s">
        <v>1995</v>
      </c>
      <c r="G41" s="9" t="str">
        <f t="shared" si="1"/>
        <v>banania41</v>
      </c>
      <c r="H41" s="21"/>
      <c r="I41" s="107"/>
      <c r="J41" s="21"/>
      <c r="K41" s="137">
        <v>-83</v>
      </c>
      <c r="L41" s="183"/>
      <c r="M41" s="41"/>
      <c r="N41" s="155"/>
      <c r="O41" s="167"/>
      <c r="P41" s="37"/>
    </row>
    <row r="42" spans="1:16" ht="14.5" customHeight="1">
      <c r="A42" s="9" t="str">
        <f t="shared" ca="1" si="0"/>
        <v>muni notes auth b</v>
      </c>
      <c r="B42" s="106">
        <f>ROW()</f>
        <v>42</v>
      </c>
      <c r="C42" s="9" t="str">
        <f>summary!J6</f>
        <v>0719</v>
      </c>
      <c r="D42" s="9" t="str">
        <f>summary!Q8</f>
        <v>2016</v>
      </c>
      <c r="E42" s="9" t="s">
        <v>1849</v>
      </c>
      <c r="F42" s="9" t="s">
        <v>1995</v>
      </c>
      <c r="G42" s="9" t="str">
        <f t="shared" si="1"/>
        <v>banania42</v>
      </c>
      <c r="H42" s="21"/>
      <c r="I42" s="107"/>
      <c r="J42" s="21"/>
      <c r="K42" s="137">
        <v>-84</v>
      </c>
      <c r="L42" s="183"/>
      <c r="M42" s="41"/>
      <c r="N42" s="155"/>
      <c r="O42" s="167"/>
      <c r="P42" s="37"/>
    </row>
    <row r="43" spans="1:16" ht="14.5" customHeight="1">
      <c r="A43" s="9" t="str">
        <f t="shared" ca="1" si="0"/>
        <v>muni notes auth b</v>
      </c>
      <c r="B43" s="106">
        <f>ROW()</f>
        <v>43</v>
      </c>
      <c r="C43" s="9" t="str">
        <f>summary!J6</f>
        <v>0719</v>
      </c>
      <c r="D43" s="9" t="str">
        <f>summary!Q8</f>
        <v>2016</v>
      </c>
      <c r="E43" s="9" t="s">
        <v>1849</v>
      </c>
      <c r="F43" s="9" t="s">
        <v>1995</v>
      </c>
      <c r="G43" s="9" t="str">
        <f t="shared" si="1"/>
        <v>banania43</v>
      </c>
      <c r="H43" s="21"/>
      <c r="I43" s="107"/>
      <c r="J43" s="21"/>
      <c r="K43" s="137">
        <v>-85</v>
      </c>
      <c r="L43" s="183"/>
      <c r="M43" s="41"/>
      <c r="N43" s="155"/>
      <c r="O43" s="167"/>
      <c r="P43" s="37"/>
    </row>
    <row r="44" spans="1:16" ht="14.5" customHeight="1">
      <c r="A44" s="9" t="str">
        <f t="shared" ca="1" si="0"/>
        <v>muni notes auth b</v>
      </c>
      <c r="B44" s="106">
        <f>ROW()</f>
        <v>44</v>
      </c>
      <c r="C44" s="9" t="str">
        <f>summary!J6</f>
        <v>0719</v>
      </c>
      <c r="D44" s="9" t="str">
        <f>summary!Q8</f>
        <v>2016</v>
      </c>
      <c r="E44" s="9" t="s">
        <v>1849</v>
      </c>
      <c r="F44" s="9" t="s">
        <v>1995</v>
      </c>
      <c r="G44" s="9" t="str">
        <f t="shared" si="1"/>
        <v>banania44</v>
      </c>
      <c r="H44" s="21"/>
      <c r="I44" s="107"/>
      <c r="J44" s="21"/>
      <c r="K44" s="137">
        <v>-86</v>
      </c>
      <c r="L44" s="183"/>
      <c r="M44" s="41"/>
      <c r="N44" s="155"/>
      <c r="O44" s="167"/>
      <c r="P44" s="37"/>
    </row>
    <row r="45" spans="1:16" ht="14.5" customHeight="1">
      <c r="A45" s="9" t="str">
        <f t="shared" ca="1" si="0"/>
        <v>muni notes auth b</v>
      </c>
      <c r="B45" s="106">
        <f>ROW()</f>
        <v>45</v>
      </c>
      <c r="C45" s="9" t="str">
        <f>summary!J6</f>
        <v>0719</v>
      </c>
      <c r="D45" s="9" t="str">
        <f>summary!Q8</f>
        <v>2016</v>
      </c>
      <c r="E45" s="9" t="s">
        <v>1849</v>
      </c>
      <c r="F45" s="9" t="s">
        <v>1995</v>
      </c>
      <c r="G45" s="9" t="str">
        <f t="shared" si="1"/>
        <v>banania45</v>
      </c>
      <c r="H45" s="21"/>
      <c r="I45" s="107"/>
      <c r="J45" s="21"/>
      <c r="K45" s="137">
        <v>-87</v>
      </c>
      <c r="L45" s="183"/>
      <c r="M45" s="41"/>
      <c r="N45" s="155"/>
      <c r="O45" s="167"/>
      <c r="P45" s="37"/>
    </row>
    <row r="46" spans="1:16" ht="14.5" customHeight="1">
      <c r="A46" s="9" t="str">
        <f ca="1">MID(CELL("filename",A46),FIND("]",CELL("filename",A46))+1,256)</f>
        <v>muni notes auth b</v>
      </c>
      <c r="B46" s="106">
        <f>ROW()</f>
        <v>46</v>
      </c>
      <c r="C46" s="9" t="str">
        <f>summary!J6</f>
        <v>0719</v>
      </c>
      <c r="D46" s="9" t="str">
        <f>summary!Q8</f>
        <v>2016</v>
      </c>
      <c r="E46" s="9" t="s">
        <v>1849</v>
      </c>
      <c r="F46" s="9" t="s">
        <v>1995</v>
      </c>
      <c r="G46" s="9" t="str">
        <f t="shared" si="1"/>
        <v>banania46</v>
      </c>
      <c r="H46" s="21"/>
      <c r="I46" s="107"/>
      <c r="J46" s="21"/>
      <c r="K46" s="137">
        <v>-88</v>
      </c>
      <c r="L46" s="183"/>
      <c r="M46" s="41"/>
      <c r="N46" s="155"/>
      <c r="O46" s="167"/>
      <c r="P46" s="37"/>
    </row>
    <row r="47" spans="1:16" ht="24" customHeight="1" thickBot="1">
      <c r="A47" s="9" t="str">
        <f ca="1">MID(CELL("filename",A47),FIND("]",CELL("filename",A47))+1,256)</f>
        <v>muni notes auth b</v>
      </c>
      <c r="B47" s="106">
        <f>ROW()</f>
        <v>47</v>
      </c>
      <c r="C47" s="9" t="str">
        <f>summary!J6</f>
        <v>0719</v>
      </c>
      <c r="D47" s="9" t="str">
        <f>summary!Q8</f>
        <v>2016</v>
      </c>
      <c r="E47" s="9" t="s">
        <v>1849</v>
      </c>
      <c r="F47" s="9" t="s">
        <v>1996</v>
      </c>
      <c r="G47" s="9" t="str">
        <f t="shared" si="1"/>
        <v>bananiat47</v>
      </c>
      <c r="H47" s="21"/>
      <c r="I47" s="107"/>
      <c r="J47" s="21"/>
      <c r="K47" s="21" t="s">
        <v>1829</v>
      </c>
      <c r="L47" s="41"/>
      <c r="M47" s="41"/>
      <c r="N47" s="23"/>
      <c r="O47" s="166">
        <f>SUM(N4:N46)+SUM('muni notes auth a'!N4:N48)</f>
        <v>766500</v>
      </c>
      <c r="P47" s="37"/>
    </row>
    <row r="48" spans="1:16" ht="14.5" customHeight="1" thickTop="1">
      <c r="A48" s="9" t="str">
        <f ca="1">MID(CELL("filename",A48),FIND("]",CELL("filename",A48))+1,256)</f>
        <v>muni notes auth b</v>
      </c>
      <c r="B48" s="106">
        <f>ROW()</f>
        <v>48</v>
      </c>
      <c r="C48" s="9" t="str">
        <f>summary!J6</f>
        <v>0719</v>
      </c>
      <c r="D48" s="9" t="str">
        <f>summary!Q8</f>
        <v>2016</v>
      </c>
      <c r="E48" s="9" t="s">
        <v>1849</v>
      </c>
      <c r="F48" s="9" t="s">
        <v>1995</v>
      </c>
      <c r="G48" s="9" t="str">
        <f t="shared" si="1"/>
        <v>banania48</v>
      </c>
      <c r="H48" s="21"/>
      <c r="I48" s="107"/>
      <c r="J48" s="21"/>
      <c r="K48" s="21"/>
      <c r="L48" s="41"/>
      <c r="M48" s="41"/>
      <c r="N48" s="22"/>
      <c r="O48" s="88"/>
      <c r="P48" s="37"/>
    </row>
    <row r="49" spans="1:16" ht="14.5" customHeight="1" thickBot="1">
      <c r="A49" s="9" t="str">
        <f ca="1">MID(CELL("filename",A49),FIND("]",CELL("filename",A49))+1,256)</f>
        <v>muni notes auth b</v>
      </c>
      <c r="B49" s="106">
        <f>ROW()</f>
        <v>49</v>
      </c>
      <c r="C49" s="9" t="str">
        <f>summary!J6</f>
        <v>0719</v>
      </c>
      <c r="D49" s="9" t="str">
        <f>summary!Q8</f>
        <v>2016</v>
      </c>
      <c r="E49" s="9" t="s">
        <v>1849</v>
      </c>
      <c r="F49" s="9" t="s">
        <v>1993</v>
      </c>
      <c r="G49" s="9" t="str">
        <f t="shared" si="1"/>
        <v>bnaiant49</v>
      </c>
      <c r="H49" s="21"/>
      <c r="I49" s="139">
        <v>5</v>
      </c>
      <c r="J49" s="80" t="s">
        <v>1903</v>
      </c>
      <c r="K49" s="36"/>
      <c r="L49" s="79"/>
      <c r="M49" s="79"/>
      <c r="N49" s="53"/>
      <c r="O49" s="166">
        <f>+O47+'muni notes issued'!O63</f>
        <v>10246868</v>
      </c>
      <c r="P49" s="37"/>
    </row>
    <row r="50" spans="1:16" ht="16" thickTop="1"/>
  </sheetData>
  <sheetProtection password="C7B6" sheet="1" formatRows="0"/>
  <mergeCells count="1">
    <mergeCell ref="I1:O1"/>
  </mergeCells>
  <printOptions horizontalCentered="1"/>
  <pageMargins left="0.5" right="0.5" top="0.5" bottom="0.5" header="0.5" footer="0.25"/>
  <pageSetup paperSize="5" orientation="portrait" r:id="rId1"/>
  <headerFooter alignWithMargins="0">
    <oddFooter>&amp;A&amp;RPage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P23"/>
  <sheetViews>
    <sheetView showGridLines="0" topLeftCell="I1" zoomScaleNormal="100" workbookViewId="0">
      <selection activeCell="N12" sqref="N12"/>
    </sheetView>
  </sheetViews>
  <sheetFormatPr defaultRowHeight="15.5"/>
  <cols>
    <col min="1" max="1" width="5.58203125" hidden="1" customWidth="1"/>
    <col min="2" max="2" width="5.58203125" style="110" hidden="1" customWidth="1"/>
    <col min="3" max="8" width="5.58203125" hidden="1" customWidth="1"/>
    <col min="9" max="9" width="2.33203125" style="110" customWidth="1"/>
    <col min="10" max="10" width="2.83203125" customWidth="1"/>
    <col min="11" max="11" width="4.83203125" customWidth="1"/>
    <col min="12" max="12" width="46.58203125" customWidth="1"/>
    <col min="13" max="13" width="2.5" customWidth="1"/>
    <col min="14" max="14" width="16.33203125" customWidth="1"/>
    <col min="15" max="15" width="16.83203125" customWidth="1"/>
    <col min="16" max="16" width="16.33203125" customWidth="1"/>
  </cols>
  <sheetData>
    <row r="1" spans="1:16" s="134" customFormat="1" ht="20.5">
      <c r="A1" s="134" t="str">
        <f t="shared" ref="A1:A22" ca="1" si="0">MID(CELL("filename",A1),FIND("]",CELL("filename",A1))+1,256)</f>
        <v>muni other</v>
      </c>
      <c r="B1" s="176">
        <f>ROW()</f>
        <v>1</v>
      </c>
      <c r="C1" s="134" t="str">
        <f>summary!J6</f>
        <v>0719</v>
      </c>
      <c r="D1" s="134" t="str">
        <f>summary!Q8</f>
        <v>2016</v>
      </c>
      <c r="E1" s="134" t="s">
        <v>1849</v>
      </c>
      <c r="F1" s="134" t="s">
        <v>1918</v>
      </c>
      <c r="G1" s="134" t="str">
        <f>F1&amp;ROW()</f>
        <v>bnai1</v>
      </c>
      <c r="H1" s="136"/>
      <c r="I1" s="254" t="s">
        <v>1990</v>
      </c>
      <c r="J1" s="254"/>
      <c r="K1" s="254"/>
      <c r="L1" s="254"/>
      <c r="M1" s="254"/>
      <c r="N1" s="254"/>
      <c r="O1" s="254"/>
      <c r="P1" s="136"/>
    </row>
    <row r="2" spans="1:16" ht="25.5" customHeight="1">
      <c r="A2" s="9" t="str">
        <f t="shared" ca="1" si="0"/>
        <v>muni other</v>
      </c>
      <c r="B2" s="106">
        <f>ROW()</f>
        <v>2</v>
      </c>
      <c r="C2" s="9" t="str">
        <f>summary!J6</f>
        <v>0719</v>
      </c>
      <c r="D2" s="9" t="str">
        <f>summary!Q8</f>
        <v>2016</v>
      </c>
      <c r="E2" s="9" t="s">
        <v>1849</v>
      </c>
      <c r="F2" s="9" t="s">
        <v>1919</v>
      </c>
      <c r="G2" s="9" t="str">
        <f t="shared" ref="G2:G21" si="1">F2&amp;ROW()</f>
        <v>obn2</v>
      </c>
      <c r="H2" s="21"/>
      <c r="I2" s="139">
        <v>6</v>
      </c>
      <c r="J2" s="35" t="s">
        <v>1830</v>
      </c>
      <c r="K2" s="21"/>
      <c r="L2" s="21"/>
      <c r="M2" s="21"/>
      <c r="N2" s="21"/>
      <c r="O2" s="21"/>
      <c r="P2" s="21"/>
    </row>
    <row r="3" spans="1:16">
      <c r="A3" s="9" t="str">
        <f t="shared" ca="1" si="0"/>
        <v>muni other</v>
      </c>
      <c r="B3" s="106">
        <f>ROW()</f>
        <v>3</v>
      </c>
      <c r="C3" s="9" t="str">
        <f>summary!J6</f>
        <v>0719</v>
      </c>
      <c r="D3" s="9" t="str">
        <f>summary!Q8</f>
        <v>2016</v>
      </c>
      <c r="E3" s="9" t="s">
        <v>1849</v>
      </c>
      <c r="F3" s="9" t="s">
        <v>1919</v>
      </c>
      <c r="G3" s="9" t="str">
        <f t="shared" si="1"/>
        <v>obn3</v>
      </c>
      <c r="H3" s="21"/>
      <c r="I3" s="107"/>
      <c r="J3" s="255" t="s">
        <v>1902</v>
      </c>
      <c r="K3" s="255"/>
      <c r="L3" s="255"/>
      <c r="M3" s="255"/>
      <c r="N3" s="255"/>
      <c r="O3" s="255"/>
      <c r="P3" s="21"/>
    </row>
    <row r="4" spans="1:16" ht="14.5" customHeight="1">
      <c r="A4" s="9" t="str">
        <f t="shared" ca="1" si="0"/>
        <v>muni other</v>
      </c>
      <c r="B4" s="106">
        <f>ROW()</f>
        <v>4</v>
      </c>
      <c r="C4" s="9" t="str">
        <f>summary!J6</f>
        <v>0719</v>
      </c>
      <c r="D4" s="9" t="str">
        <f>summary!Q8</f>
        <v>2016</v>
      </c>
      <c r="E4" s="9" t="s">
        <v>1849</v>
      </c>
      <c r="F4" s="9" t="s">
        <v>1920</v>
      </c>
      <c r="G4" s="9" t="str">
        <f t="shared" si="1"/>
        <v>obni4</v>
      </c>
      <c r="H4" s="21"/>
      <c r="I4" s="107"/>
      <c r="J4" s="80" t="s">
        <v>1799</v>
      </c>
      <c r="K4" s="36"/>
      <c r="L4" s="21"/>
      <c r="M4" s="21"/>
      <c r="N4" s="22"/>
      <c r="O4" s="22"/>
      <c r="P4" s="22"/>
    </row>
    <row r="5" spans="1:16" ht="14.5" customHeight="1">
      <c r="A5" s="9" t="str">
        <f t="shared" ca="1" si="0"/>
        <v>muni other</v>
      </c>
      <c r="B5" s="106">
        <f>ROW()</f>
        <v>5</v>
      </c>
      <c r="C5" s="9" t="str">
        <f>summary!J6</f>
        <v>0719</v>
      </c>
      <c r="D5" s="9" t="str">
        <f>summary!Q8</f>
        <v>2016</v>
      </c>
      <c r="E5" s="9" t="s">
        <v>1849</v>
      </c>
      <c r="F5" s="9" t="s">
        <v>1920</v>
      </c>
      <c r="G5" s="9" t="str">
        <f t="shared" si="1"/>
        <v>obni5</v>
      </c>
      <c r="H5" s="21"/>
      <c r="I5" s="107"/>
      <c r="J5" s="21"/>
      <c r="K5" s="186" t="s">
        <v>1</v>
      </c>
      <c r="L5" s="36" t="s">
        <v>1782</v>
      </c>
      <c r="M5" s="42"/>
      <c r="N5" s="155"/>
      <c r="O5" s="86"/>
      <c r="P5" s="21"/>
    </row>
    <row r="6" spans="1:16" ht="14.5" customHeight="1">
      <c r="A6" s="9" t="str">
        <f t="shared" ca="1" si="0"/>
        <v>muni other</v>
      </c>
      <c r="B6" s="106">
        <f>ROW()</f>
        <v>6</v>
      </c>
      <c r="C6" s="9" t="str">
        <f>summary!J6</f>
        <v>0719</v>
      </c>
      <c r="D6" s="9" t="str">
        <f>summary!Q8</f>
        <v>2016</v>
      </c>
      <c r="E6" s="9" t="s">
        <v>1849</v>
      </c>
      <c r="F6" s="9" t="s">
        <v>1920</v>
      </c>
      <c r="G6" s="9" t="str">
        <f t="shared" si="1"/>
        <v>obni6</v>
      </c>
      <c r="H6" s="21"/>
      <c r="I6" s="107"/>
      <c r="J6" s="21"/>
      <c r="K6" s="186" t="s">
        <v>2</v>
      </c>
      <c r="L6" s="36" t="s">
        <v>1966</v>
      </c>
      <c r="M6" s="42"/>
      <c r="N6" s="155"/>
      <c r="O6" s="86"/>
      <c r="P6" s="21"/>
    </row>
    <row r="7" spans="1:16" ht="14.5" customHeight="1">
      <c r="A7" s="9" t="str">
        <f t="shared" ca="1" si="0"/>
        <v>muni other</v>
      </c>
      <c r="B7" s="106">
        <f>ROW()</f>
        <v>7</v>
      </c>
      <c r="C7" s="9" t="str">
        <f>summary!J6</f>
        <v>0719</v>
      </c>
      <c r="D7" s="9" t="str">
        <f>summary!Q8</f>
        <v>2016</v>
      </c>
      <c r="E7" s="9" t="s">
        <v>1849</v>
      </c>
      <c r="F7" s="9" t="s">
        <v>1920</v>
      </c>
      <c r="G7" s="9" t="str">
        <f t="shared" si="1"/>
        <v>obni7</v>
      </c>
      <c r="H7" s="21"/>
      <c r="I7" s="107"/>
      <c r="J7" s="21"/>
      <c r="K7" s="188" t="s">
        <v>3</v>
      </c>
      <c r="L7" s="43" t="s">
        <v>1831</v>
      </c>
      <c r="M7" s="42"/>
      <c r="N7" s="155">
        <v>77006.19</v>
      </c>
      <c r="O7" s="86"/>
      <c r="P7" s="21"/>
    </row>
    <row r="8" spans="1:16" ht="14.5" customHeight="1">
      <c r="A8" s="9" t="str">
        <f t="shared" ca="1" si="0"/>
        <v>muni other</v>
      </c>
      <c r="B8" s="106">
        <f>ROW()</f>
        <v>8</v>
      </c>
      <c r="C8" s="9" t="str">
        <f>summary!J6</f>
        <v>0719</v>
      </c>
      <c r="D8" s="9" t="str">
        <f>summary!Q8</f>
        <v>2016</v>
      </c>
      <c r="E8" s="9" t="s">
        <v>1849</v>
      </c>
      <c r="F8" s="9" t="s">
        <v>1920</v>
      </c>
      <c r="G8" s="9" t="str">
        <f t="shared" si="1"/>
        <v>obni8</v>
      </c>
      <c r="H8" s="21"/>
      <c r="I8" s="107"/>
      <c r="J8" s="21"/>
      <c r="K8" s="188" t="s">
        <v>1793</v>
      </c>
      <c r="L8" s="44" t="s">
        <v>1832</v>
      </c>
      <c r="M8" s="42"/>
      <c r="N8" s="155">
        <v>506670.75</v>
      </c>
      <c r="O8" s="86"/>
      <c r="P8" s="21"/>
    </row>
    <row r="9" spans="1:16" ht="14.5" customHeight="1">
      <c r="A9" s="9" t="str">
        <f t="shared" ca="1" si="0"/>
        <v>muni other</v>
      </c>
      <c r="B9" s="106">
        <f>ROW()</f>
        <v>9</v>
      </c>
      <c r="C9" s="9" t="str">
        <f>summary!J6</f>
        <v>0719</v>
      </c>
      <c r="D9" s="9" t="str">
        <f>summary!Q8</f>
        <v>2016</v>
      </c>
      <c r="E9" s="9" t="s">
        <v>1849</v>
      </c>
      <c r="F9" s="9" t="s">
        <v>1920</v>
      </c>
      <c r="G9" s="9" t="str">
        <f t="shared" si="1"/>
        <v>obni9</v>
      </c>
      <c r="H9" s="21"/>
      <c r="I9" s="107"/>
      <c r="J9" s="21"/>
      <c r="K9" s="186" t="s">
        <v>1794</v>
      </c>
      <c r="L9" s="160"/>
      <c r="M9" s="42"/>
      <c r="N9" s="155"/>
      <c r="O9" s="86"/>
      <c r="P9" s="21"/>
    </row>
    <row r="10" spans="1:16" ht="14.5" customHeight="1">
      <c r="A10" s="9" t="str">
        <f t="shared" ca="1" si="0"/>
        <v>muni other</v>
      </c>
      <c r="B10" s="106">
        <f>ROW()</f>
        <v>10</v>
      </c>
      <c r="C10" s="9" t="str">
        <f>summary!J6</f>
        <v>0719</v>
      </c>
      <c r="D10" s="9" t="str">
        <f>summary!Q8</f>
        <v>2016</v>
      </c>
      <c r="E10" s="9" t="s">
        <v>1849</v>
      </c>
      <c r="F10" s="9" t="s">
        <v>1920</v>
      </c>
      <c r="G10" s="9" t="str">
        <f>F10&amp;ROW()</f>
        <v>obni10</v>
      </c>
      <c r="H10" s="21"/>
      <c r="I10" s="107"/>
      <c r="J10" s="21"/>
      <c r="K10" s="186" t="s">
        <v>1795</v>
      </c>
      <c r="L10" s="160"/>
      <c r="M10" s="42"/>
      <c r="N10" s="155"/>
      <c r="O10" s="86"/>
      <c r="P10" s="21"/>
    </row>
    <row r="11" spans="1:16" ht="14.5" customHeight="1">
      <c r="A11" s="9" t="str">
        <f t="shared" ca="1" si="0"/>
        <v>muni other</v>
      </c>
      <c r="B11" s="106">
        <f>ROW()</f>
        <v>11</v>
      </c>
      <c r="C11" s="9" t="str">
        <f>summary!J6</f>
        <v>0719</v>
      </c>
      <c r="D11" s="9" t="str">
        <f>summary!Q8</f>
        <v>2016</v>
      </c>
      <c r="E11" s="9" t="s">
        <v>1849</v>
      </c>
      <c r="F11" s="9" t="s">
        <v>1920</v>
      </c>
      <c r="G11" s="9" t="str">
        <f t="shared" si="1"/>
        <v>obni11</v>
      </c>
      <c r="H11" s="21"/>
      <c r="I11" s="107"/>
      <c r="J11" s="21"/>
      <c r="K11" s="188" t="s">
        <v>1796</v>
      </c>
      <c r="L11" s="160"/>
      <c r="M11" s="42"/>
      <c r="N11" s="155"/>
      <c r="O11" s="86"/>
      <c r="P11" s="21"/>
    </row>
    <row r="12" spans="1:16" ht="24" customHeight="1" thickBot="1">
      <c r="A12" s="9" t="str">
        <f t="shared" ca="1" si="0"/>
        <v>muni other</v>
      </c>
      <c r="B12" s="106">
        <f>ROW()</f>
        <v>12</v>
      </c>
      <c r="C12" s="9" t="str">
        <f>summary!J6</f>
        <v>0719</v>
      </c>
      <c r="D12" s="9" t="str">
        <f>summary!Q8</f>
        <v>2016</v>
      </c>
      <c r="E12" s="9" t="s">
        <v>1849</v>
      </c>
      <c r="F12" s="9" t="s">
        <v>2002</v>
      </c>
      <c r="G12" s="9" t="str">
        <f t="shared" si="1"/>
        <v>obnit12</v>
      </c>
      <c r="H12" s="21"/>
      <c r="I12" s="107"/>
      <c r="J12" s="21"/>
      <c r="K12" s="80" t="s">
        <v>1833</v>
      </c>
      <c r="L12" s="21"/>
      <c r="M12" s="22"/>
      <c r="N12" s="86"/>
      <c r="O12" s="166">
        <f>SUM(N5:N11)</f>
        <v>583676.93999999994</v>
      </c>
      <c r="P12" s="37"/>
    </row>
    <row r="13" spans="1:16" ht="14.5" customHeight="1" thickTop="1">
      <c r="A13" s="9" t="str">
        <f t="shared" ca="1" si="0"/>
        <v>muni other</v>
      </c>
      <c r="B13" s="106">
        <f>ROW()</f>
        <v>13</v>
      </c>
      <c r="C13" s="9" t="str">
        <f>summary!J6</f>
        <v>0719</v>
      </c>
      <c r="D13" s="9" t="str">
        <f>summary!Q8</f>
        <v>2016</v>
      </c>
      <c r="E13" s="9" t="s">
        <v>1849</v>
      </c>
      <c r="F13" s="9" t="s">
        <v>1920</v>
      </c>
      <c r="G13" s="9" t="str">
        <f t="shared" si="1"/>
        <v>obni13</v>
      </c>
      <c r="H13" s="21"/>
      <c r="I13" s="107"/>
      <c r="J13" s="21"/>
      <c r="K13" s="21"/>
      <c r="L13" s="21"/>
      <c r="M13" s="22"/>
      <c r="N13" s="86"/>
      <c r="O13" s="88"/>
      <c r="P13" s="37"/>
    </row>
    <row r="14" spans="1:16" ht="14.5" customHeight="1">
      <c r="A14" s="9" t="str">
        <f t="shared" ca="1" si="0"/>
        <v>muni other</v>
      </c>
      <c r="B14" s="106">
        <f>ROW()</f>
        <v>14</v>
      </c>
      <c r="C14" s="9" t="str">
        <f>summary!J6</f>
        <v>0719</v>
      </c>
      <c r="D14" s="9" t="str">
        <f>summary!Q8</f>
        <v>2016</v>
      </c>
      <c r="E14" s="9" t="s">
        <v>1849</v>
      </c>
      <c r="F14" s="9" t="s">
        <v>1921</v>
      </c>
      <c r="G14" s="9" t="str">
        <f t="shared" si="1"/>
        <v>obna14</v>
      </c>
      <c r="H14" s="21"/>
      <c r="I14" s="107"/>
      <c r="J14" s="80" t="s">
        <v>1904</v>
      </c>
      <c r="K14" s="36"/>
      <c r="L14" s="21"/>
      <c r="M14" s="22"/>
      <c r="N14" s="86"/>
      <c r="O14" s="86"/>
      <c r="P14" s="37"/>
    </row>
    <row r="15" spans="1:16" ht="14.5" customHeight="1">
      <c r="A15" s="9" t="str">
        <f t="shared" ca="1" si="0"/>
        <v>muni other</v>
      </c>
      <c r="B15" s="106">
        <f>ROW()</f>
        <v>15</v>
      </c>
      <c r="C15" s="9" t="str">
        <f>summary!J6</f>
        <v>0719</v>
      </c>
      <c r="D15" s="9" t="str">
        <f>summary!Q8</f>
        <v>2016</v>
      </c>
      <c r="E15" s="9" t="s">
        <v>1849</v>
      </c>
      <c r="F15" s="9" t="s">
        <v>1921</v>
      </c>
      <c r="G15" s="9" t="str">
        <f t="shared" si="1"/>
        <v>obna15</v>
      </c>
      <c r="H15" s="21"/>
      <c r="I15" s="107"/>
      <c r="J15" s="21"/>
      <c r="K15" s="36" t="s">
        <v>1</v>
      </c>
      <c r="L15" s="36" t="s">
        <v>1782</v>
      </c>
      <c r="M15" s="42"/>
      <c r="N15" s="155"/>
      <c r="O15" s="86"/>
      <c r="P15" s="37"/>
    </row>
    <row r="16" spans="1:16" ht="14.5" customHeight="1">
      <c r="A16" s="9" t="str">
        <f t="shared" ca="1" si="0"/>
        <v>muni other</v>
      </c>
      <c r="B16" s="106">
        <f>ROW()</f>
        <v>16</v>
      </c>
      <c r="C16" s="9" t="str">
        <f>summary!J6</f>
        <v>0719</v>
      </c>
      <c r="D16" s="9" t="str">
        <f>summary!Q8</f>
        <v>2016</v>
      </c>
      <c r="E16" s="9" t="s">
        <v>1849</v>
      </c>
      <c r="F16" s="9" t="s">
        <v>1921</v>
      </c>
      <c r="G16" s="9" t="str">
        <f t="shared" si="1"/>
        <v>obna16</v>
      </c>
      <c r="H16" s="21"/>
      <c r="I16" s="107"/>
      <c r="J16" s="21"/>
      <c r="K16" s="36" t="s">
        <v>2</v>
      </c>
      <c r="L16" s="36" t="s">
        <v>1966</v>
      </c>
      <c r="M16" s="42"/>
      <c r="N16" s="155"/>
      <c r="O16" s="86"/>
      <c r="P16" s="37"/>
    </row>
    <row r="17" spans="1:16" ht="14.5" customHeight="1">
      <c r="A17" s="9" t="str">
        <f t="shared" ca="1" si="0"/>
        <v>muni other</v>
      </c>
      <c r="B17" s="106">
        <f>ROW()</f>
        <v>17</v>
      </c>
      <c r="C17" s="9" t="str">
        <f>summary!J6</f>
        <v>0719</v>
      </c>
      <c r="D17" s="9" t="str">
        <f>summary!Q8</f>
        <v>2016</v>
      </c>
      <c r="E17" s="9" t="s">
        <v>1849</v>
      </c>
      <c r="F17" s="9" t="s">
        <v>1921</v>
      </c>
      <c r="G17" s="9" t="str">
        <f t="shared" si="1"/>
        <v>obna17</v>
      </c>
      <c r="H17" s="21"/>
      <c r="I17" s="107"/>
      <c r="J17" s="21"/>
      <c r="K17" s="30" t="s">
        <v>3</v>
      </c>
      <c r="L17" s="160"/>
      <c r="M17" s="42"/>
      <c r="N17" s="155"/>
      <c r="O17" s="86"/>
      <c r="P17" s="37"/>
    </row>
    <row r="18" spans="1:16" ht="14.5" customHeight="1">
      <c r="A18" s="9" t="str">
        <f t="shared" ca="1" si="0"/>
        <v>muni other</v>
      </c>
      <c r="B18" s="106">
        <f>ROW()</f>
        <v>18</v>
      </c>
      <c r="C18" s="9" t="str">
        <f>summary!J6</f>
        <v>0719</v>
      </c>
      <c r="D18" s="9" t="str">
        <f>summary!Q8</f>
        <v>2016</v>
      </c>
      <c r="E18" s="9" t="s">
        <v>1849</v>
      </c>
      <c r="F18" s="9" t="s">
        <v>1921</v>
      </c>
      <c r="G18" s="9" t="str">
        <f t="shared" si="1"/>
        <v>obna18</v>
      </c>
      <c r="H18" s="21"/>
      <c r="I18" s="107"/>
      <c r="J18" s="21"/>
      <c r="K18" s="30" t="s">
        <v>1793</v>
      </c>
      <c r="L18" s="160"/>
      <c r="M18" s="42"/>
      <c r="N18" s="155"/>
      <c r="O18" s="86"/>
      <c r="P18" s="37"/>
    </row>
    <row r="19" spans="1:16" ht="14.5" customHeight="1">
      <c r="A19" s="9" t="str">
        <f t="shared" ca="1" si="0"/>
        <v>muni other</v>
      </c>
      <c r="B19" s="106">
        <f>ROW()</f>
        <v>19</v>
      </c>
      <c r="C19" s="9" t="str">
        <f>summary!J6</f>
        <v>0719</v>
      </c>
      <c r="D19" s="9" t="str">
        <f>summary!Q8</f>
        <v>2016</v>
      </c>
      <c r="E19" s="9" t="s">
        <v>1849</v>
      </c>
      <c r="F19" s="9" t="s">
        <v>1921</v>
      </c>
      <c r="G19" s="9" t="str">
        <f t="shared" si="1"/>
        <v>obna19</v>
      </c>
      <c r="H19" s="21"/>
      <c r="I19" s="107"/>
      <c r="J19" s="21"/>
      <c r="K19" s="30" t="s">
        <v>1794</v>
      </c>
      <c r="L19" s="160"/>
      <c r="M19" s="42"/>
      <c r="N19" s="155"/>
      <c r="O19" s="86"/>
      <c r="P19" s="37"/>
    </row>
    <row r="20" spans="1:16" ht="24" customHeight="1" thickBot="1">
      <c r="A20" s="9" t="str">
        <f t="shared" ca="1" si="0"/>
        <v>muni other</v>
      </c>
      <c r="B20" s="106">
        <f>ROW()</f>
        <v>20</v>
      </c>
      <c r="C20" s="9" t="str">
        <f>summary!J6</f>
        <v>0719</v>
      </c>
      <c r="D20" s="9" t="str">
        <f>summary!Q8</f>
        <v>2016</v>
      </c>
      <c r="E20" s="9" t="s">
        <v>1849</v>
      </c>
      <c r="F20" s="9" t="s">
        <v>2001</v>
      </c>
      <c r="G20" s="9" t="str">
        <f t="shared" si="1"/>
        <v>obnat20</v>
      </c>
      <c r="H20" s="21"/>
      <c r="I20" s="107"/>
      <c r="J20" s="21"/>
      <c r="K20" s="80" t="s">
        <v>1834</v>
      </c>
      <c r="L20" s="21"/>
      <c r="M20" s="21"/>
      <c r="N20" s="86"/>
      <c r="O20" s="166">
        <f>SUM(N15:N19)</f>
        <v>0</v>
      </c>
      <c r="P20" s="37"/>
    </row>
    <row r="21" spans="1:16" ht="32.15" customHeight="1" thickTop="1" thickBot="1">
      <c r="A21" s="9" t="str">
        <f t="shared" ca="1" si="0"/>
        <v>muni other</v>
      </c>
      <c r="B21" s="106">
        <f>ROW()</f>
        <v>21</v>
      </c>
      <c r="C21" s="9" t="str">
        <f>summary!J6</f>
        <v>0719</v>
      </c>
      <c r="D21" s="9" t="str">
        <f>summary!Q8</f>
        <v>2016</v>
      </c>
      <c r="E21" s="9" t="s">
        <v>1849</v>
      </c>
      <c r="F21" s="9" t="s">
        <v>2003</v>
      </c>
      <c r="G21" s="9" t="str">
        <f t="shared" si="1"/>
        <v>obnatt21</v>
      </c>
      <c r="H21" s="21"/>
      <c r="I21" s="141" t="s">
        <v>1965</v>
      </c>
      <c r="K21" s="140"/>
      <c r="L21" s="140"/>
      <c r="M21" s="140"/>
      <c r="N21" s="168"/>
      <c r="O21" s="166">
        <f>SUM(O12,O20)</f>
        <v>583676.93999999994</v>
      </c>
    </row>
    <row r="22" spans="1:16" ht="32.15" customHeight="1" thickTop="1" thickBot="1">
      <c r="A22" s="9" t="str">
        <f t="shared" ca="1" si="0"/>
        <v>muni other</v>
      </c>
      <c r="B22" s="106">
        <f>ROW()</f>
        <v>22</v>
      </c>
      <c r="C22" s="9" t="str">
        <f>summary!J6</f>
        <v>0719</v>
      </c>
      <c r="D22" s="9" t="str">
        <f>summary!Q8</f>
        <v>2016</v>
      </c>
      <c r="E22" s="9" t="s">
        <v>1849</v>
      </c>
      <c r="F22" s="9" t="s">
        <v>2004</v>
      </c>
      <c r="G22" s="9" t="str">
        <f>F22&amp;ROW()</f>
        <v>obnattt22</v>
      </c>
      <c r="H22" s="21"/>
      <c r="I22" s="141" t="s">
        <v>1975</v>
      </c>
      <c r="K22" s="140"/>
      <c r="L22" s="140"/>
      <c r="M22" s="140"/>
      <c r="N22" s="168"/>
      <c r="O22" s="166">
        <f>+O21+'muni notes auth b'!O49+'muni bonds issued'!O83</f>
        <v>48680544.939999998</v>
      </c>
    </row>
    <row r="23" spans="1:16" ht="16" thickTop="1"/>
  </sheetData>
  <sheetProtection password="C7B6" sheet="1"/>
  <mergeCells count="2">
    <mergeCell ref="I1:O1"/>
    <mergeCell ref="J3:O3"/>
  </mergeCells>
  <printOptions horizontalCentered="1"/>
  <pageMargins left="0.5" right="0.5" top="0.5" bottom="0.5" header="0.5" footer="0.25"/>
  <pageSetup paperSize="5" scale="96" orientation="portrait" r:id="rId1"/>
  <headerFooter alignWithMargins="0">
    <oddFooter>&amp;A&amp;RPage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O34"/>
  <sheetViews>
    <sheetView showGridLines="0" topLeftCell="I1" zoomScaleNormal="100" workbookViewId="0">
      <selection activeCell="L12" sqref="L12"/>
    </sheetView>
  </sheetViews>
  <sheetFormatPr defaultRowHeight="15.5"/>
  <cols>
    <col min="1" max="1" width="9.08203125" hidden="1" customWidth="1"/>
    <col min="2" max="2" width="5.08203125" style="110" hidden="1" customWidth="1"/>
    <col min="3" max="3" width="3.5" hidden="1" customWidth="1"/>
    <col min="4" max="4" width="5.83203125" hidden="1" customWidth="1"/>
    <col min="5" max="5" width="3.08203125" hidden="1" customWidth="1"/>
    <col min="6" max="6" width="5.58203125" hidden="1" customWidth="1"/>
    <col min="7" max="7" width="14" hidden="1" customWidth="1"/>
    <col min="8" max="8" width="6.58203125" hidden="1" customWidth="1"/>
    <col min="9" max="9" width="2.58203125" customWidth="1"/>
    <col min="11" max="11" width="4.58203125" customWidth="1"/>
    <col min="12" max="12" width="26" customWidth="1"/>
    <col min="13" max="13" width="2" customWidth="1"/>
    <col min="14" max="14" width="16.83203125" customWidth="1"/>
    <col min="15" max="15" width="18.08203125" customWidth="1"/>
  </cols>
  <sheetData>
    <row r="1" spans="1:15" s="103" customFormat="1" ht="23.15" customHeight="1">
      <c r="A1" s="103" t="str">
        <f t="shared" ref="A1:A33" ca="1" si="0">MID(CELL("filename",A1),FIND("]",CELL("filename",A1))+1,256)</f>
        <v>muni deduction</v>
      </c>
      <c r="B1" s="177">
        <f>ROW()</f>
        <v>1</v>
      </c>
      <c r="C1" s="103" t="str">
        <f>summary!J6</f>
        <v>0719</v>
      </c>
      <c r="D1" s="103" t="str">
        <f>summary!Q8</f>
        <v>2016</v>
      </c>
      <c r="E1" s="103" t="s">
        <v>1849</v>
      </c>
      <c r="F1" s="103" t="s">
        <v>1914</v>
      </c>
      <c r="G1" s="103" t="str">
        <f>F1&amp;ROW()</f>
        <v>dbn1</v>
      </c>
      <c r="H1" s="40"/>
      <c r="I1" s="256" t="s">
        <v>1835</v>
      </c>
      <c r="J1" s="256"/>
      <c r="K1" s="256"/>
      <c r="L1" s="256"/>
      <c r="M1" s="256"/>
      <c r="N1" s="256"/>
      <c r="O1" s="256"/>
    </row>
    <row r="2" spans="1:15" ht="15" customHeight="1">
      <c r="A2" s="9" t="str">
        <f t="shared" ca="1" si="0"/>
        <v>muni deduction</v>
      </c>
      <c r="B2" s="106">
        <f>ROW()</f>
        <v>2</v>
      </c>
      <c r="C2" s="9" t="str">
        <f>summary!J6</f>
        <v>0719</v>
      </c>
      <c r="D2" s="9" t="str">
        <f>summary!Q8</f>
        <v>2016</v>
      </c>
      <c r="E2" s="9" t="s">
        <v>1849</v>
      </c>
      <c r="F2" s="9" t="s">
        <v>1914</v>
      </c>
      <c r="G2" s="9" t="str">
        <f t="shared" ref="G2:G33" si="1">F2&amp;ROW()</f>
        <v>dbn2</v>
      </c>
      <c r="H2" s="21"/>
      <c r="I2" s="36" t="s">
        <v>1766</v>
      </c>
      <c r="J2" s="36" t="s">
        <v>1952</v>
      </c>
      <c r="K2" s="36"/>
      <c r="L2" s="36"/>
      <c r="M2" s="36"/>
      <c r="N2" s="36"/>
      <c r="O2" s="90"/>
    </row>
    <row r="3" spans="1:15" ht="15" customHeight="1">
      <c r="A3" s="9" t="str">
        <f t="shared" ca="1" si="0"/>
        <v>muni deduction</v>
      </c>
      <c r="B3" s="106">
        <f>ROW()</f>
        <v>3</v>
      </c>
      <c r="C3" s="9" t="str">
        <f>summary!J6</f>
        <v>0719</v>
      </c>
      <c r="D3" s="9" t="str">
        <f>summary!Q8</f>
        <v>2016</v>
      </c>
      <c r="E3" s="9" t="s">
        <v>1849</v>
      </c>
      <c r="F3" s="9" t="s">
        <v>1914</v>
      </c>
      <c r="G3" s="9" t="str">
        <f t="shared" si="1"/>
        <v>dbn3</v>
      </c>
      <c r="H3" s="21"/>
      <c r="I3" s="36"/>
      <c r="J3" s="36" t="s">
        <v>1778</v>
      </c>
      <c r="K3" s="36" t="s">
        <v>2010</v>
      </c>
      <c r="L3" s="39"/>
      <c r="M3" s="36"/>
      <c r="N3" s="36"/>
      <c r="O3" s="90"/>
    </row>
    <row r="4" spans="1:15" ht="15" customHeight="1">
      <c r="A4" s="9" t="str">
        <f t="shared" ca="1" si="0"/>
        <v>muni deduction</v>
      </c>
      <c r="B4" s="106">
        <f>ROW()</f>
        <v>4</v>
      </c>
      <c r="C4" s="9" t="str">
        <f>summary!J6</f>
        <v>0719</v>
      </c>
      <c r="D4" s="9" t="str">
        <f>summary!Q8</f>
        <v>2016</v>
      </c>
      <c r="E4" s="9" t="s">
        <v>1849</v>
      </c>
      <c r="F4" s="9" t="s">
        <v>1914</v>
      </c>
      <c r="G4" s="9" t="str">
        <f t="shared" si="1"/>
        <v>dbn4</v>
      </c>
      <c r="H4" s="21"/>
      <c r="I4" s="36"/>
      <c r="J4" s="36"/>
      <c r="K4" s="36" t="s">
        <v>1</v>
      </c>
      <c r="L4" s="160"/>
      <c r="M4" s="91"/>
      <c r="N4" s="155">
        <v>0</v>
      </c>
      <c r="O4" s="51"/>
    </row>
    <row r="5" spans="1:15" ht="15" customHeight="1">
      <c r="A5" s="9" t="str">
        <f t="shared" ca="1" si="0"/>
        <v>muni deduction</v>
      </c>
      <c r="B5" s="106">
        <f>ROW()</f>
        <v>5</v>
      </c>
      <c r="C5" s="9" t="str">
        <f>summary!J6</f>
        <v>0719</v>
      </c>
      <c r="D5" s="9" t="str">
        <f>summary!Q8</f>
        <v>2016</v>
      </c>
      <c r="E5" s="9" t="s">
        <v>1849</v>
      </c>
      <c r="F5" s="9" t="s">
        <v>1914</v>
      </c>
      <c r="G5" s="9" t="str">
        <f t="shared" si="1"/>
        <v>dbn5</v>
      </c>
      <c r="H5" s="21"/>
      <c r="I5" s="36"/>
      <c r="J5" s="36"/>
      <c r="K5" s="36"/>
      <c r="L5" s="36"/>
      <c r="M5" s="36"/>
      <c r="N5" s="51"/>
      <c r="O5" s="50">
        <f>N4</f>
        <v>0</v>
      </c>
    </row>
    <row r="6" spans="1:15" ht="60" customHeight="1">
      <c r="A6" s="9" t="str">
        <f t="shared" ca="1" si="0"/>
        <v>muni deduction</v>
      </c>
      <c r="B6" s="106">
        <f>ROW()</f>
        <v>6</v>
      </c>
      <c r="C6" s="9" t="str">
        <f>summary!J6</f>
        <v>0719</v>
      </c>
      <c r="D6" s="9" t="str">
        <f>summary!Q8</f>
        <v>2016</v>
      </c>
      <c r="E6" s="9" t="s">
        <v>1849</v>
      </c>
      <c r="F6" s="9" t="s">
        <v>1914</v>
      </c>
      <c r="G6" s="9" t="str">
        <f t="shared" si="1"/>
        <v>dbn6</v>
      </c>
      <c r="H6" s="21"/>
      <c r="I6" s="36"/>
      <c r="J6" s="132" t="s">
        <v>1779</v>
      </c>
      <c r="K6" s="255" t="s">
        <v>2011</v>
      </c>
      <c r="L6" s="255"/>
      <c r="M6" s="255"/>
      <c r="N6" s="255"/>
      <c r="O6" s="51"/>
    </row>
    <row r="7" spans="1:15" ht="15" customHeight="1">
      <c r="A7" s="9" t="str">
        <f t="shared" ca="1" si="0"/>
        <v>muni deduction</v>
      </c>
      <c r="B7" s="106">
        <f>ROW()</f>
        <v>7</v>
      </c>
      <c r="C7" s="9" t="str">
        <f>summary!J6</f>
        <v>0719</v>
      </c>
      <c r="D7" s="9" t="str">
        <f>summary!Q8</f>
        <v>2016</v>
      </c>
      <c r="E7" s="9" t="s">
        <v>1849</v>
      </c>
      <c r="F7" s="9" t="s">
        <v>1914</v>
      </c>
      <c r="G7" s="9" t="str">
        <f t="shared" si="1"/>
        <v>dbn7</v>
      </c>
      <c r="H7" s="21"/>
      <c r="I7" s="36"/>
      <c r="J7" s="36"/>
      <c r="K7" s="36" t="s">
        <v>1</v>
      </c>
      <c r="L7" s="160"/>
      <c r="M7" s="91"/>
      <c r="N7" s="155">
        <v>0</v>
      </c>
      <c r="O7" s="51"/>
    </row>
    <row r="8" spans="1:15" ht="15" customHeight="1">
      <c r="A8" s="9" t="str">
        <f t="shared" ca="1" si="0"/>
        <v>muni deduction</v>
      </c>
      <c r="B8" s="106">
        <f>ROW()</f>
        <v>8</v>
      </c>
      <c r="C8" s="9" t="str">
        <f>summary!J6</f>
        <v>0719</v>
      </c>
      <c r="D8" s="9" t="str">
        <f>summary!Q8</f>
        <v>2016</v>
      </c>
      <c r="E8" s="9" t="s">
        <v>1849</v>
      </c>
      <c r="F8" s="9" t="s">
        <v>1914</v>
      </c>
      <c r="G8" s="9" t="str">
        <f t="shared" si="1"/>
        <v>dbn8</v>
      </c>
      <c r="H8" s="21"/>
      <c r="I8" s="36"/>
      <c r="J8" s="36"/>
      <c r="K8" s="36" t="s">
        <v>2</v>
      </c>
      <c r="L8" s="160"/>
      <c r="M8" s="91"/>
      <c r="N8" s="155">
        <v>0</v>
      </c>
      <c r="O8" s="51"/>
    </row>
    <row r="9" spans="1:15" ht="15" customHeight="1">
      <c r="A9" s="9" t="str">
        <f t="shared" ca="1" si="0"/>
        <v>muni deduction</v>
      </c>
      <c r="B9" s="106">
        <f>ROW()</f>
        <v>9</v>
      </c>
      <c r="C9" s="9" t="str">
        <f>summary!J6</f>
        <v>0719</v>
      </c>
      <c r="D9" s="9" t="str">
        <f>summary!Q8</f>
        <v>2016</v>
      </c>
      <c r="E9" s="9" t="s">
        <v>1849</v>
      </c>
      <c r="F9" s="9" t="s">
        <v>1914</v>
      </c>
      <c r="G9" s="9" t="str">
        <f t="shared" si="1"/>
        <v>dbn9</v>
      </c>
      <c r="H9" s="21"/>
      <c r="I9" s="36"/>
      <c r="J9" s="36"/>
      <c r="K9" s="36" t="s">
        <v>3</v>
      </c>
      <c r="L9" s="160"/>
      <c r="M9" s="91"/>
      <c r="N9" s="155">
        <v>0</v>
      </c>
      <c r="O9" s="51"/>
    </row>
    <row r="10" spans="1:15" ht="15" customHeight="1">
      <c r="A10" s="9" t="str">
        <f t="shared" ca="1" si="0"/>
        <v>muni deduction</v>
      </c>
      <c r="B10" s="106">
        <f>ROW()</f>
        <v>10</v>
      </c>
      <c r="C10" s="9" t="str">
        <f>summary!J6</f>
        <v>0719</v>
      </c>
      <c r="D10" s="9" t="str">
        <f>summary!Q8</f>
        <v>2016</v>
      </c>
      <c r="E10" s="9" t="s">
        <v>1849</v>
      </c>
      <c r="F10" s="9" t="s">
        <v>1914</v>
      </c>
      <c r="G10" s="9" t="str">
        <f t="shared" si="1"/>
        <v>dbn10</v>
      </c>
      <c r="H10" s="21"/>
      <c r="I10" s="36"/>
      <c r="J10" s="36"/>
      <c r="K10" s="36"/>
      <c r="L10" s="36"/>
      <c r="M10" s="36"/>
      <c r="N10" s="51"/>
      <c r="O10" s="50">
        <f>SUM(N7:N9)</f>
        <v>0</v>
      </c>
    </row>
    <row r="11" spans="1:15" ht="44.15" customHeight="1">
      <c r="A11" s="9" t="str">
        <f t="shared" ca="1" si="0"/>
        <v>muni deduction</v>
      </c>
      <c r="B11" s="106">
        <f>ROW()</f>
        <v>11</v>
      </c>
      <c r="C11" s="9" t="str">
        <f>summary!J6</f>
        <v>0719</v>
      </c>
      <c r="D11" s="9" t="str">
        <f>summary!Q8</f>
        <v>2016</v>
      </c>
      <c r="E11" s="9" t="s">
        <v>1849</v>
      </c>
      <c r="F11" s="9" t="s">
        <v>1914</v>
      </c>
      <c r="G11" s="9" t="str">
        <f t="shared" si="1"/>
        <v>dbn11</v>
      </c>
      <c r="H11" s="21"/>
      <c r="I11" s="36"/>
      <c r="J11" s="132" t="s">
        <v>1789</v>
      </c>
      <c r="K11" s="255" t="s">
        <v>2012</v>
      </c>
      <c r="L11" s="255"/>
      <c r="M11" s="255"/>
      <c r="N11" s="255"/>
      <c r="O11" s="51"/>
    </row>
    <row r="12" spans="1:15" ht="15" customHeight="1">
      <c r="A12" s="9" t="str">
        <f t="shared" ca="1" si="0"/>
        <v>muni deduction</v>
      </c>
      <c r="B12" s="106">
        <f>ROW()</f>
        <v>12</v>
      </c>
      <c r="C12" s="9" t="str">
        <f>summary!J6</f>
        <v>0719</v>
      </c>
      <c r="D12" s="9" t="str">
        <f>summary!Q8</f>
        <v>2016</v>
      </c>
      <c r="E12" s="9" t="s">
        <v>1849</v>
      </c>
      <c r="F12" s="9" t="s">
        <v>1914</v>
      </c>
      <c r="G12" s="9" t="str">
        <f t="shared" si="1"/>
        <v>dbn12</v>
      </c>
      <c r="H12" s="21"/>
      <c r="I12" s="36"/>
      <c r="J12" s="36"/>
      <c r="K12" s="36" t="s">
        <v>1</v>
      </c>
      <c r="L12" s="160"/>
      <c r="M12" s="91"/>
      <c r="N12" s="155">
        <v>0</v>
      </c>
      <c r="O12" s="51"/>
    </row>
    <row r="13" spans="1:15" ht="15" customHeight="1">
      <c r="A13" s="9" t="str">
        <f t="shared" ca="1" si="0"/>
        <v>muni deduction</v>
      </c>
      <c r="B13" s="106">
        <f>ROW()</f>
        <v>13</v>
      </c>
      <c r="C13" s="9" t="str">
        <f>summary!J6</f>
        <v>0719</v>
      </c>
      <c r="D13" s="9" t="str">
        <f>summary!Q8</f>
        <v>2016</v>
      </c>
      <c r="E13" s="9" t="s">
        <v>1849</v>
      </c>
      <c r="F13" s="9" t="s">
        <v>1914</v>
      </c>
      <c r="G13" s="9" t="str">
        <f t="shared" si="1"/>
        <v>dbn13</v>
      </c>
      <c r="H13" s="21"/>
      <c r="I13" s="36"/>
      <c r="J13" s="36"/>
      <c r="K13" s="36" t="s">
        <v>2</v>
      </c>
      <c r="L13" s="160"/>
      <c r="M13" s="91"/>
      <c r="N13" s="155">
        <v>0</v>
      </c>
      <c r="O13" s="51"/>
    </row>
    <row r="14" spans="1:15" ht="15" customHeight="1">
      <c r="A14" s="9" t="str">
        <f t="shared" ca="1" si="0"/>
        <v>muni deduction</v>
      </c>
      <c r="B14" s="106">
        <f>ROW()</f>
        <v>14</v>
      </c>
      <c r="C14" s="9" t="str">
        <f>summary!J6</f>
        <v>0719</v>
      </c>
      <c r="D14" s="9" t="str">
        <f>summary!Q8</f>
        <v>2016</v>
      </c>
      <c r="E14" s="9" t="s">
        <v>1849</v>
      </c>
      <c r="F14" s="9" t="s">
        <v>1914</v>
      </c>
      <c r="G14" s="9" t="str">
        <f t="shared" si="1"/>
        <v>dbn14</v>
      </c>
      <c r="H14" s="21"/>
      <c r="I14" s="36"/>
      <c r="J14" s="36"/>
      <c r="K14" s="36" t="s">
        <v>3</v>
      </c>
      <c r="L14" s="160"/>
      <c r="M14" s="91"/>
      <c r="N14" s="155">
        <v>0</v>
      </c>
      <c r="O14" s="51"/>
    </row>
    <row r="15" spans="1:15" ht="15" customHeight="1">
      <c r="A15" s="9" t="str">
        <f t="shared" ca="1" si="0"/>
        <v>muni deduction</v>
      </c>
      <c r="B15" s="106">
        <f>ROW()</f>
        <v>15</v>
      </c>
      <c r="C15" s="9" t="str">
        <f>summary!J6</f>
        <v>0719</v>
      </c>
      <c r="D15" s="9" t="str">
        <f>summary!Q8</f>
        <v>2016</v>
      </c>
      <c r="E15" s="9" t="s">
        <v>1849</v>
      </c>
      <c r="F15" s="9" t="s">
        <v>1914</v>
      </c>
      <c r="G15" s="9" t="str">
        <f t="shared" si="1"/>
        <v>dbn15</v>
      </c>
      <c r="H15" s="21"/>
      <c r="I15" s="36"/>
      <c r="J15" s="36"/>
      <c r="K15" s="36"/>
      <c r="L15" s="36"/>
      <c r="M15" s="36"/>
      <c r="N15" s="51"/>
      <c r="O15" s="50">
        <f>SUM(N12:N14)</f>
        <v>0</v>
      </c>
    </row>
    <row r="16" spans="1:15" ht="30" customHeight="1">
      <c r="A16" s="9" t="str">
        <f t="shared" ca="1" si="0"/>
        <v>muni deduction</v>
      </c>
      <c r="B16" s="106">
        <f>ROW()</f>
        <v>16</v>
      </c>
      <c r="C16" s="9" t="str">
        <f>summary!J6</f>
        <v>0719</v>
      </c>
      <c r="D16" s="9" t="str">
        <f>summary!Q8</f>
        <v>2016</v>
      </c>
      <c r="E16" s="9" t="s">
        <v>1849</v>
      </c>
      <c r="F16" s="9" t="s">
        <v>1914</v>
      </c>
      <c r="G16" s="9" t="str">
        <f t="shared" si="1"/>
        <v>dbn16</v>
      </c>
      <c r="H16" s="21"/>
      <c r="I16" s="36"/>
      <c r="J16" s="132" t="s">
        <v>1790</v>
      </c>
      <c r="K16" s="255" t="s">
        <v>1960</v>
      </c>
      <c r="L16" s="255"/>
      <c r="M16" s="255"/>
      <c r="N16" s="255"/>
      <c r="O16" s="51"/>
    </row>
    <row r="17" spans="1:15" ht="15" customHeight="1">
      <c r="A17" s="9" t="str">
        <f t="shared" ca="1" si="0"/>
        <v>muni deduction</v>
      </c>
      <c r="B17" s="106">
        <f>ROW()</f>
        <v>17</v>
      </c>
      <c r="C17" s="9" t="str">
        <f>summary!J6</f>
        <v>0719</v>
      </c>
      <c r="D17" s="9" t="str">
        <f>summary!Q8</f>
        <v>2016</v>
      </c>
      <c r="E17" s="9" t="s">
        <v>1849</v>
      </c>
      <c r="F17" s="9" t="s">
        <v>1914</v>
      </c>
      <c r="G17" s="9" t="str">
        <f t="shared" si="1"/>
        <v>dbn17</v>
      </c>
      <c r="H17" s="21"/>
      <c r="I17" s="36"/>
      <c r="J17" s="36"/>
      <c r="K17" s="36" t="s">
        <v>1</v>
      </c>
      <c r="L17" s="160"/>
      <c r="M17" s="91"/>
      <c r="N17" s="155">
        <v>0</v>
      </c>
      <c r="O17" s="51"/>
    </row>
    <row r="18" spans="1:15" ht="15" customHeight="1">
      <c r="A18" s="9" t="str">
        <f t="shared" ca="1" si="0"/>
        <v>muni deduction</v>
      </c>
      <c r="B18" s="106">
        <f>ROW()</f>
        <v>18</v>
      </c>
      <c r="C18" s="9" t="str">
        <f>summary!J6</f>
        <v>0719</v>
      </c>
      <c r="D18" s="9" t="str">
        <f>summary!Q8</f>
        <v>2016</v>
      </c>
      <c r="E18" s="9" t="s">
        <v>1849</v>
      </c>
      <c r="F18" s="9" t="s">
        <v>1914</v>
      </c>
      <c r="G18" s="9" t="str">
        <f>F18&amp;ROW()</f>
        <v>dbn18</v>
      </c>
      <c r="H18" s="21"/>
      <c r="I18" s="36"/>
      <c r="J18" s="36"/>
      <c r="K18" s="186" t="s">
        <v>2</v>
      </c>
      <c r="L18" s="160"/>
      <c r="M18" s="91"/>
      <c r="N18" s="155">
        <v>0</v>
      </c>
      <c r="O18" s="51"/>
    </row>
    <row r="19" spans="1:15" ht="15" customHeight="1">
      <c r="A19" s="9" t="str">
        <f t="shared" ca="1" si="0"/>
        <v>muni deduction</v>
      </c>
      <c r="B19" s="106">
        <f>ROW()</f>
        <v>19</v>
      </c>
      <c r="C19" s="9" t="str">
        <f>summary!J6</f>
        <v>0719</v>
      </c>
      <c r="D19" s="9" t="str">
        <f>summary!Q8</f>
        <v>2016</v>
      </c>
      <c r="E19" s="9" t="s">
        <v>1849</v>
      </c>
      <c r="F19" s="9" t="s">
        <v>1914</v>
      </c>
      <c r="G19" s="9" t="str">
        <f t="shared" si="1"/>
        <v>dbn19</v>
      </c>
      <c r="H19" s="21"/>
      <c r="I19" s="36"/>
      <c r="J19" s="36"/>
      <c r="K19" s="186" t="s">
        <v>3</v>
      </c>
      <c r="L19" s="160"/>
      <c r="M19" s="91"/>
      <c r="N19" s="155">
        <v>0</v>
      </c>
      <c r="O19" s="51"/>
    </row>
    <row r="20" spans="1:15" ht="15" customHeight="1">
      <c r="A20" s="9" t="str">
        <f t="shared" ca="1" si="0"/>
        <v>muni deduction</v>
      </c>
      <c r="B20" s="106">
        <f>ROW()</f>
        <v>20</v>
      </c>
      <c r="C20" s="9" t="str">
        <f>summary!J6</f>
        <v>0719</v>
      </c>
      <c r="D20" s="9" t="str">
        <f>summary!Q8</f>
        <v>2016</v>
      </c>
      <c r="E20" s="9" t="s">
        <v>1849</v>
      </c>
      <c r="F20" s="9" t="s">
        <v>1914</v>
      </c>
      <c r="G20" s="9" t="str">
        <f t="shared" si="1"/>
        <v>dbn20</v>
      </c>
      <c r="H20" s="21"/>
      <c r="I20" s="36"/>
      <c r="J20" s="36"/>
      <c r="K20" s="36"/>
      <c r="L20" s="36"/>
      <c r="M20" s="36"/>
      <c r="N20" s="51"/>
      <c r="O20" s="50">
        <f>SUM(N17:N19)</f>
        <v>0</v>
      </c>
    </row>
    <row r="21" spans="1:15" ht="15" customHeight="1">
      <c r="A21" s="9" t="str">
        <f t="shared" ca="1" si="0"/>
        <v>muni deduction</v>
      </c>
      <c r="B21" s="106">
        <f>ROW()</f>
        <v>21</v>
      </c>
      <c r="C21" s="9" t="str">
        <f>summary!J6</f>
        <v>0719</v>
      </c>
      <c r="D21" s="9" t="str">
        <f>summary!Q8</f>
        <v>2016</v>
      </c>
      <c r="E21" s="9" t="s">
        <v>1849</v>
      </c>
      <c r="F21" s="9" t="s">
        <v>1914</v>
      </c>
      <c r="G21" s="9" t="str">
        <f t="shared" si="1"/>
        <v>dbn21</v>
      </c>
      <c r="H21" s="21"/>
      <c r="I21" s="36"/>
      <c r="J21" s="36"/>
      <c r="K21" s="36"/>
      <c r="L21" s="36"/>
      <c r="M21" s="36"/>
      <c r="N21" s="51"/>
      <c r="O21" s="90"/>
    </row>
    <row r="22" spans="1:15" ht="15" customHeight="1">
      <c r="A22" s="9" t="str">
        <f t="shared" ca="1" si="0"/>
        <v>muni deduction</v>
      </c>
      <c r="B22" s="106">
        <f>ROW()</f>
        <v>22</v>
      </c>
      <c r="C22" s="9" t="str">
        <f>summary!J6</f>
        <v>0719</v>
      </c>
      <c r="D22" s="9" t="str">
        <f>summary!Q8</f>
        <v>2016</v>
      </c>
      <c r="E22" s="9" t="s">
        <v>1849</v>
      </c>
      <c r="F22" s="9" t="s">
        <v>1914</v>
      </c>
      <c r="G22" s="9" t="str">
        <f t="shared" si="1"/>
        <v>dbn22</v>
      </c>
      <c r="H22" s="21"/>
      <c r="I22" s="36" t="s">
        <v>1767</v>
      </c>
      <c r="J22" s="36" t="s">
        <v>1961</v>
      </c>
      <c r="K22" s="36"/>
      <c r="L22" s="36"/>
      <c r="M22" s="36"/>
      <c r="N22" s="51"/>
      <c r="O22" s="155">
        <v>0</v>
      </c>
    </row>
    <row r="23" spans="1:15" ht="15" customHeight="1">
      <c r="A23" s="9" t="str">
        <f t="shared" ca="1" si="0"/>
        <v>muni deduction</v>
      </c>
      <c r="B23" s="106">
        <f>ROW()</f>
        <v>23</v>
      </c>
      <c r="C23" s="9" t="str">
        <f>summary!J6</f>
        <v>0719</v>
      </c>
      <c r="D23" s="9" t="str">
        <f>summary!Q8</f>
        <v>2016</v>
      </c>
      <c r="E23" s="9" t="s">
        <v>1849</v>
      </c>
      <c r="F23" s="9" t="s">
        <v>1914</v>
      </c>
      <c r="G23" s="9" t="str">
        <f t="shared" si="1"/>
        <v>dbn23</v>
      </c>
      <c r="H23" s="21"/>
      <c r="I23" s="36"/>
      <c r="J23" s="36"/>
      <c r="K23" s="36"/>
      <c r="L23" s="36"/>
      <c r="M23" s="36"/>
      <c r="N23" s="51"/>
      <c r="O23" s="90"/>
    </row>
    <row r="24" spans="1:15" ht="42" customHeight="1">
      <c r="A24" s="9" t="str">
        <f t="shared" ca="1" si="0"/>
        <v>muni deduction</v>
      </c>
      <c r="B24" s="106">
        <f>ROW()</f>
        <v>24</v>
      </c>
      <c r="C24" s="9" t="str">
        <f>summary!J6</f>
        <v>0719</v>
      </c>
      <c r="D24" s="9" t="str">
        <f>summary!Q8</f>
        <v>2016</v>
      </c>
      <c r="E24" s="9" t="s">
        <v>1849</v>
      </c>
      <c r="F24" s="9" t="s">
        <v>1914</v>
      </c>
      <c r="G24" s="9" t="str">
        <f t="shared" si="1"/>
        <v>dbn24</v>
      </c>
      <c r="H24" s="21"/>
      <c r="I24" s="132" t="s">
        <v>1768</v>
      </c>
      <c r="J24" s="255" t="s">
        <v>1962</v>
      </c>
      <c r="K24" s="255"/>
      <c r="L24" s="255"/>
      <c r="M24" s="255"/>
      <c r="N24" s="255"/>
      <c r="O24" s="155">
        <v>0</v>
      </c>
    </row>
    <row r="25" spans="1:15" ht="15" customHeight="1">
      <c r="A25" s="9" t="str">
        <f t="shared" ca="1" si="0"/>
        <v>muni deduction</v>
      </c>
      <c r="B25" s="106">
        <f>ROW()</f>
        <v>25</v>
      </c>
      <c r="C25" s="9" t="str">
        <f>summary!J6</f>
        <v>0719</v>
      </c>
      <c r="D25" s="9" t="str">
        <f>summary!Q8</f>
        <v>2016</v>
      </c>
      <c r="E25" s="9" t="s">
        <v>1849</v>
      </c>
      <c r="F25" s="9" t="s">
        <v>1914</v>
      </c>
      <c r="G25" s="9" t="str">
        <f t="shared" si="1"/>
        <v>dbn25</v>
      </c>
      <c r="H25" s="21"/>
      <c r="I25" s="36"/>
      <c r="J25" s="36"/>
      <c r="K25" s="36"/>
      <c r="L25" s="36"/>
      <c r="M25" s="36"/>
      <c r="N25" s="51"/>
      <c r="O25" s="90"/>
    </row>
    <row r="26" spans="1:15" ht="30" customHeight="1">
      <c r="A26" s="9" t="str">
        <f t="shared" ca="1" si="0"/>
        <v>muni deduction</v>
      </c>
      <c r="B26" s="106">
        <f>ROW()</f>
        <v>26</v>
      </c>
      <c r="C26" s="9" t="str">
        <f>summary!J6</f>
        <v>0719</v>
      </c>
      <c r="D26" s="9" t="str">
        <f>summary!Q8</f>
        <v>2016</v>
      </c>
      <c r="E26" s="9" t="s">
        <v>1849</v>
      </c>
      <c r="F26" s="9" t="s">
        <v>1914</v>
      </c>
      <c r="G26" s="9" t="str">
        <f t="shared" si="1"/>
        <v>dbn26</v>
      </c>
      <c r="H26" s="21"/>
      <c r="I26" s="132" t="s">
        <v>1769</v>
      </c>
      <c r="J26" s="255" t="s">
        <v>1964</v>
      </c>
      <c r="K26" s="255"/>
      <c r="L26" s="255"/>
      <c r="M26" s="255"/>
      <c r="N26" s="255"/>
      <c r="O26" s="155">
        <v>0</v>
      </c>
    </row>
    <row r="27" spans="1:15" ht="15" customHeight="1">
      <c r="A27" s="9" t="str">
        <f t="shared" ca="1" si="0"/>
        <v>muni deduction</v>
      </c>
      <c r="B27" s="106">
        <f>ROW()</f>
        <v>27</v>
      </c>
      <c r="C27" s="9" t="str">
        <f>summary!J6</f>
        <v>0719</v>
      </c>
      <c r="D27" s="9" t="str">
        <f>summary!Q8</f>
        <v>2016</v>
      </c>
      <c r="E27" s="9" t="s">
        <v>1849</v>
      </c>
      <c r="F27" s="9" t="s">
        <v>1914</v>
      </c>
      <c r="G27" s="9" t="str">
        <f t="shared" si="1"/>
        <v>dbn27</v>
      </c>
      <c r="H27" s="21"/>
      <c r="I27" s="36"/>
      <c r="J27" s="36"/>
      <c r="K27" s="36"/>
      <c r="L27" s="36"/>
      <c r="M27" s="36"/>
      <c r="N27" s="51"/>
      <c r="O27" s="90"/>
    </row>
    <row r="28" spans="1:15" ht="15" customHeight="1">
      <c r="A28" s="9" t="str">
        <f t="shared" ca="1" si="0"/>
        <v>muni deduction</v>
      </c>
      <c r="B28" s="106">
        <f>ROW()</f>
        <v>28</v>
      </c>
      <c r="C28" s="9" t="str">
        <f>summary!J6</f>
        <v>0719</v>
      </c>
      <c r="D28" s="9" t="str">
        <f>summary!Q8</f>
        <v>2016</v>
      </c>
      <c r="E28" s="9" t="s">
        <v>1849</v>
      </c>
      <c r="F28" s="9" t="s">
        <v>1914</v>
      </c>
      <c r="G28" s="9" t="str">
        <f t="shared" si="1"/>
        <v>dbn28</v>
      </c>
      <c r="H28" s="21"/>
      <c r="I28" s="38" t="s">
        <v>1771</v>
      </c>
      <c r="J28" s="36" t="s">
        <v>1836</v>
      </c>
      <c r="K28" s="36"/>
      <c r="L28" s="36"/>
      <c r="M28" s="36"/>
      <c r="N28" s="51"/>
      <c r="O28" s="100"/>
    </row>
    <row r="29" spans="1:15" ht="15" customHeight="1">
      <c r="A29" s="9" t="str">
        <f t="shared" ca="1" si="0"/>
        <v>muni deduction</v>
      </c>
      <c r="B29" s="106">
        <f>ROW()</f>
        <v>29</v>
      </c>
      <c r="C29" s="9" t="str">
        <f>summary!J6</f>
        <v>0719</v>
      </c>
      <c r="D29" s="9" t="str">
        <f>summary!Q8</f>
        <v>2016</v>
      </c>
      <c r="E29" s="9" t="s">
        <v>1849</v>
      </c>
      <c r="F29" s="9" t="s">
        <v>1914</v>
      </c>
      <c r="G29" s="9" t="str">
        <f t="shared" si="1"/>
        <v>dbn29</v>
      </c>
      <c r="H29" s="21"/>
      <c r="I29" s="36"/>
      <c r="J29" s="36"/>
      <c r="K29" s="36" t="s">
        <v>1</v>
      </c>
      <c r="L29" s="160"/>
      <c r="M29" s="91"/>
      <c r="N29" s="155">
        <v>0</v>
      </c>
      <c r="O29" s="100"/>
    </row>
    <row r="30" spans="1:15" ht="15" customHeight="1">
      <c r="A30" s="9" t="str">
        <f t="shared" ca="1" si="0"/>
        <v>muni deduction</v>
      </c>
      <c r="B30" s="106">
        <f>ROW()</f>
        <v>30</v>
      </c>
      <c r="C30" s="9" t="str">
        <f>summary!J6</f>
        <v>0719</v>
      </c>
      <c r="D30" s="9" t="str">
        <f>summary!Q8</f>
        <v>2016</v>
      </c>
      <c r="E30" s="9" t="s">
        <v>1849</v>
      </c>
      <c r="F30" s="9" t="s">
        <v>1914</v>
      </c>
      <c r="G30" s="9" t="str">
        <f t="shared" si="1"/>
        <v>dbn30</v>
      </c>
      <c r="H30" s="21"/>
      <c r="I30" s="36"/>
      <c r="J30" s="36"/>
      <c r="K30" s="36" t="s">
        <v>2</v>
      </c>
      <c r="L30" s="160"/>
      <c r="M30" s="91"/>
      <c r="N30" s="155">
        <v>0</v>
      </c>
      <c r="O30" s="100"/>
    </row>
    <row r="31" spans="1:15" ht="15" customHeight="1">
      <c r="A31" s="9" t="str">
        <f t="shared" ca="1" si="0"/>
        <v>muni deduction</v>
      </c>
      <c r="B31" s="106">
        <f>ROW()</f>
        <v>31</v>
      </c>
      <c r="C31" s="9" t="str">
        <f>summary!J6</f>
        <v>0719</v>
      </c>
      <c r="D31" s="9" t="str">
        <f>summary!Q8</f>
        <v>2016</v>
      </c>
      <c r="E31" s="9" t="s">
        <v>1849</v>
      </c>
      <c r="F31" s="9" t="s">
        <v>1914</v>
      </c>
      <c r="G31" s="9" t="str">
        <f t="shared" si="1"/>
        <v>dbn31</v>
      </c>
      <c r="H31" s="21"/>
      <c r="I31" s="36"/>
      <c r="J31" s="36"/>
      <c r="K31" s="36"/>
      <c r="L31" s="101"/>
      <c r="M31" s="91"/>
      <c r="N31" s="102"/>
      <c r="O31" s="50">
        <f>SUM(N29:N30)</f>
        <v>0</v>
      </c>
    </row>
    <row r="32" spans="1:15" ht="15" customHeight="1">
      <c r="A32" s="9" t="str">
        <f t="shared" ca="1" si="0"/>
        <v>muni deduction</v>
      </c>
      <c r="B32" s="106">
        <f>ROW()</f>
        <v>32</v>
      </c>
      <c r="C32" s="9" t="str">
        <f>summary!J6</f>
        <v>0719</v>
      </c>
      <c r="D32" s="9" t="str">
        <f>summary!Q8</f>
        <v>2016</v>
      </c>
      <c r="E32" s="9" t="s">
        <v>1849</v>
      </c>
      <c r="F32" s="9" t="s">
        <v>1914</v>
      </c>
      <c r="G32" s="9" t="str">
        <f t="shared" si="1"/>
        <v>dbn32</v>
      </c>
      <c r="H32" s="21"/>
      <c r="I32" s="36"/>
      <c r="J32" s="36"/>
      <c r="K32" s="36"/>
      <c r="L32" s="36"/>
      <c r="M32" s="36"/>
      <c r="N32" s="53"/>
      <c r="O32" s="90"/>
    </row>
    <row r="33" spans="1:15" ht="15" customHeight="1" thickBot="1">
      <c r="A33" s="9" t="str">
        <f t="shared" ca="1" si="0"/>
        <v>muni deduction</v>
      </c>
      <c r="B33" s="106">
        <f>ROW()</f>
        <v>33</v>
      </c>
      <c r="C33" s="9" t="str">
        <f>summary!J6</f>
        <v>0719</v>
      </c>
      <c r="D33" s="9" t="str">
        <f>summary!Q8</f>
        <v>2016</v>
      </c>
      <c r="E33" s="9" t="s">
        <v>1849</v>
      </c>
      <c r="F33" s="9" t="s">
        <v>2005</v>
      </c>
      <c r="G33" s="9" t="str">
        <f t="shared" si="1"/>
        <v>dbntt33</v>
      </c>
      <c r="H33" s="21"/>
      <c r="I33" s="80" t="s">
        <v>1968</v>
      </c>
      <c r="K33" s="36"/>
      <c r="M33" s="36"/>
      <c r="N33" s="53"/>
      <c r="O33" s="87">
        <f>SUM(O31,O26,O24,O22,O20,O15,O10,O5)</f>
        <v>0</v>
      </c>
    </row>
    <row r="34" spans="1:15" ht="16" thickTop="1"/>
  </sheetData>
  <sheetProtection password="C7B6" sheet="1"/>
  <mergeCells count="6">
    <mergeCell ref="J26:N26"/>
    <mergeCell ref="I1:O1"/>
    <mergeCell ref="K6:N6"/>
    <mergeCell ref="K11:N11"/>
    <mergeCell ref="K16:N16"/>
    <mergeCell ref="J24:N24"/>
  </mergeCells>
  <printOptions horizontalCentered="1"/>
  <pageMargins left="0.5" right="0.5" top="0.5" bottom="0.5" header="0.5" footer="0.25"/>
  <pageSetup paperSize="5" orientation="portrait" r:id="rId1"/>
  <headerFooter alignWithMargins="0">
    <oddFooter>&amp;A&amp;RPage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pageSetUpPr fitToPage="1"/>
  </sheetPr>
  <dimension ref="A1:O54"/>
  <sheetViews>
    <sheetView showGridLines="0" topLeftCell="I1" zoomScaleNormal="100" workbookViewId="0">
      <selection activeCell="S22" sqref="S22"/>
    </sheetView>
  </sheetViews>
  <sheetFormatPr defaultRowHeight="15.5"/>
  <cols>
    <col min="1" max="8" width="5.58203125" hidden="1" customWidth="1"/>
    <col min="9" max="9" width="3.08203125" customWidth="1"/>
    <col min="10" max="10" width="3" customWidth="1"/>
    <col min="11" max="11" width="6.58203125" customWidth="1"/>
    <col min="12" max="12" width="40.58203125" customWidth="1"/>
    <col min="13" max="13" width="2.58203125" style="129" customWidth="1"/>
    <col min="14" max="14" width="17.83203125" customWidth="1"/>
    <col min="15" max="15" width="16.58203125" customWidth="1"/>
  </cols>
  <sheetData>
    <row r="1" spans="1:15" s="8" customFormat="1" ht="17.5">
      <c r="A1" s="151" t="str">
        <f t="shared" ref="A1:A53" ca="1" si="0">MID(CELL("filename",A1),FIND("]",CELL("filename",A1))+1,256)</f>
        <v>guarantees in calc</v>
      </c>
      <c r="B1" s="151">
        <f>ROW()</f>
        <v>1</v>
      </c>
      <c r="C1" s="151" t="str">
        <f>summary!J6</f>
        <v>0719</v>
      </c>
      <c r="D1" s="151" t="str">
        <f>summary!Q8</f>
        <v>2016</v>
      </c>
      <c r="E1" s="151" t="s">
        <v>1849</v>
      </c>
      <c r="F1" s="151" t="s">
        <v>2006</v>
      </c>
      <c r="G1" s="151" t="str">
        <f>F1&amp;ROW()</f>
        <v>gic1</v>
      </c>
      <c r="H1" s="152"/>
      <c r="I1" s="250" t="s">
        <v>1991</v>
      </c>
      <c r="J1" s="250"/>
      <c r="K1" s="250"/>
      <c r="L1" s="250"/>
      <c r="M1" s="250"/>
      <c r="N1" s="250"/>
      <c r="O1" s="250"/>
    </row>
    <row r="2" spans="1:15" s="8" customFormat="1" ht="13">
      <c r="A2" s="151" t="str">
        <f t="shared" ca="1" si="0"/>
        <v>guarantees in calc</v>
      </c>
      <c r="B2" s="151">
        <f>ROW()</f>
        <v>2</v>
      </c>
      <c r="C2" s="151" t="str">
        <f>summary!J6</f>
        <v>0719</v>
      </c>
      <c r="D2" s="151" t="str">
        <f>summary!Q8</f>
        <v>2016</v>
      </c>
      <c r="E2" s="151" t="s">
        <v>1849</v>
      </c>
      <c r="F2" s="151" t="s">
        <v>2006</v>
      </c>
      <c r="G2" s="151" t="str">
        <f t="shared" ref="G2:G32" si="1">F2&amp;ROW()</f>
        <v>gic2</v>
      </c>
      <c r="H2" s="152"/>
      <c r="I2" s="127"/>
      <c r="J2" s="80"/>
      <c r="K2" s="36"/>
      <c r="L2" s="79"/>
      <c r="M2" s="128"/>
      <c r="N2" s="51"/>
      <c r="O2" s="51"/>
    </row>
    <row r="3" spans="1:15" s="8" customFormat="1" ht="13">
      <c r="A3" s="151" t="str">
        <f t="shared" ca="1" si="0"/>
        <v>guarantees in calc</v>
      </c>
      <c r="B3" s="151">
        <f>ROW()</f>
        <v>3</v>
      </c>
      <c r="C3" s="151" t="str">
        <f>summary!J6</f>
        <v>0719</v>
      </c>
      <c r="D3" s="151" t="str">
        <f>summary!Q8</f>
        <v>2016</v>
      </c>
      <c r="E3" s="151" t="s">
        <v>1849</v>
      </c>
      <c r="F3" s="151" t="s">
        <v>2006</v>
      </c>
      <c r="G3" s="151" t="str">
        <f t="shared" si="1"/>
        <v>gic3</v>
      </c>
      <c r="H3" s="152"/>
      <c r="I3" s="36"/>
      <c r="J3" s="36"/>
      <c r="K3" s="131">
        <v>-1</v>
      </c>
      <c r="L3" s="183"/>
      <c r="M3" s="128"/>
      <c r="N3" s="155">
        <v>0</v>
      </c>
      <c r="O3" s="51"/>
    </row>
    <row r="4" spans="1:15" s="8" customFormat="1" ht="13">
      <c r="A4" s="151" t="str">
        <f t="shared" ca="1" si="0"/>
        <v>guarantees in calc</v>
      </c>
      <c r="B4" s="151">
        <f>ROW()</f>
        <v>4</v>
      </c>
      <c r="C4" s="151" t="str">
        <f>summary!J6</f>
        <v>0719</v>
      </c>
      <c r="D4" s="151" t="str">
        <f>summary!Q8</f>
        <v>2016</v>
      </c>
      <c r="E4" s="151" t="s">
        <v>1849</v>
      </c>
      <c r="F4" s="151" t="s">
        <v>2006</v>
      </c>
      <c r="G4" s="151" t="str">
        <f t="shared" si="1"/>
        <v>gic4</v>
      </c>
      <c r="H4" s="152"/>
      <c r="I4" s="36"/>
      <c r="J4" s="36"/>
      <c r="K4" s="131">
        <v>-2</v>
      </c>
      <c r="L4" s="183"/>
      <c r="M4" s="128"/>
      <c r="N4" s="155">
        <v>0</v>
      </c>
      <c r="O4" s="51"/>
    </row>
    <row r="5" spans="1:15" s="8" customFormat="1" ht="13">
      <c r="A5" s="151" t="str">
        <f t="shared" ca="1" si="0"/>
        <v>guarantees in calc</v>
      </c>
      <c r="B5" s="151">
        <f>ROW()</f>
        <v>5</v>
      </c>
      <c r="C5" s="151" t="str">
        <f>summary!J6</f>
        <v>0719</v>
      </c>
      <c r="D5" s="151" t="str">
        <f>summary!Q8</f>
        <v>2016</v>
      </c>
      <c r="E5" s="151" t="s">
        <v>1849</v>
      </c>
      <c r="F5" s="151" t="s">
        <v>2006</v>
      </c>
      <c r="G5" s="151" t="str">
        <f t="shared" si="1"/>
        <v>gic5</v>
      </c>
      <c r="H5" s="152"/>
      <c r="I5" s="36"/>
      <c r="J5" s="36"/>
      <c r="K5" s="131">
        <v>-3</v>
      </c>
      <c r="L5" s="183"/>
      <c r="M5" s="128"/>
      <c r="N5" s="155">
        <v>0</v>
      </c>
      <c r="O5" s="51"/>
    </row>
    <row r="6" spans="1:15" s="8" customFormat="1" ht="13">
      <c r="A6" s="151" t="str">
        <f t="shared" ca="1" si="0"/>
        <v>guarantees in calc</v>
      </c>
      <c r="B6" s="151">
        <f>ROW()</f>
        <v>6</v>
      </c>
      <c r="C6" s="151" t="str">
        <f>summary!J6</f>
        <v>0719</v>
      </c>
      <c r="D6" s="151" t="str">
        <f>summary!Q8</f>
        <v>2016</v>
      </c>
      <c r="E6" s="151" t="s">
        <v>1849</v>
      </c>
      <c r="F6" s="151" t="s">
        <v>2006</v>
      </c>
      <c r="G6" s="151" t="str">
        <f t="shared" si="1"/>
        <v>gic6</v>
      </c>
      <c r="H6" s="152"/>
      <c r="I6" s="36"/>
      <c r="J6" s="36"/>
      <c r="K6" s="131">
        <v>-4</v>
      </c>
      <c r="L6" s="183"/>
      <c r="M6" s="128"/>
      <c r="N6" s="155">
        <v>0</v>
      </c>
      <c r="O6" s="51"/>
    </row>
    <row r="7" spans="1:15" s="8" customFormat="1" ht="13">
      <c r="A7" s="151" t="str">
        <f t="shared" ca="1" si="0"/>
        <v>guarantees in calc</v>
      </c>
      <c r="B7" s="151">
        <f>ROW()</f>
        <v>7</v>
      </c>
      <c r="C7" s="151" t="str">
        <f>summary!J6</f>
        <v>0719</v>
      </c>
      <c r="D7" s="151" t="str">
        <f>summary!Q8</f>
        <v>2016</v>
      </c>
      <c r="E7" s="151" t="s">
        <v>1849</v>
      </c>
      <c r="F7" s="151" t="s">
        <v>2006</v>
      </c>
      <c r="G7" s="151" t="str">
        <f t="shared" si="1"/>
        <v>gic7</v>
      </c>
      <c r="H7" s="152"/>
      <c r="I7" s="36"/>
      <c r="J7" s="36"/>
      <c r="K7" s="131">
        <v>-5</v>
      </c>
      <c r="L7" s="183"/>
      <c r="M7" s="128"/>
      <c r="N7" s="155">
        <v>0</v>
      </c>
      <c r="O7" s="51"/>
    </row>
    <row r="8" spans="1:15" s="8" customFormat="1" ht="13">
      <c r="A8" s="151" t="str">
        <f t="shared" ca="1" si="0"/>
        <v>guarantees in calc</v>
      </c>
      <c r="B8" s="151">
        <f>ROW()</f>
        <v>8</v>
      </c>
      <c r="C8" s="151" t="str">
        <f>summary!J6</f>
        <v>0719</v>
      </c>
      <c r="D8" s="151" t="str">
        <f>summary!Q8</f>
        <v>2016</v>
      </c>
      <c r="E8" s="151" t="s">
        <v>1849</v>
      </c>
      <c r="F8" s="151" t="s">
        <v>2006</v>
      </c>
      <c r="G8" s="151" t="str">
        <f t="shared" si="1"/>
        <v>gic8</v>
      </c>
      <c r="H8" s="152"/>
      <c r="I8" s="36"/>
      <c r="J8" s="36"/>
      <c r="K8" s="131">
        <v>-6</v>
      </c>
      <c r="L8" s="183"/>
      <c r="M8" s="128"/>
      <c r="N8" s="155">
        <v>0</v>
      </c>
      <c r="O8" s="51"/>
    </row>
    <row r="9" spans="1:15" s="8" customFormat="1" ht="13">
      <c r="A9" s="151" t="str">
        <f t="shared" ca="1" si="0"/>
        <v>guarantees in calc</v>
      </c>
      <c r="B9" s="151">
        <f>ROW()</f>
        <v>9</v>
      </c>
      <c r="C9" s="151" t="str">
        <f>summary!J6</f>
        <v>0719</v>
      </c>
      <c r="D9" s="151" t="str">
        <f>summary!Q8</f>
        <v>2016</v>
      </c>
      <c r="E9" s="151" t="s">
        <v>1849</v>
      </c>
      <c r="F9" s="151" t="s">
        <v>2006</v>
      </c>
      <c r="G9" s="151" t="str">
        <f t="shared" si="1"/>
        <v>gic9</v>
      </c>
      <c r="H9" s="152"/>
      <c r="I9" s="36"/>
      <c r="J9" s="36"/>
      <c r="K9" s="131">
        <v>-7</v>
      </c>
      <c r="L9" s="183"/>
      <c r="M9" s="128"/>
      <c r="N9" s="155">
        <v>0</v>
      </c>
      <c r="O9" s="51"/>
    </row>
    <row r="10" spans="1:15" s="8" customFormat="1" ht="13">
      <c r="A10" s="151" t="str">
        <f t="shared" ca="1" si="0"/>
        <v>guarantees in calc</v>
      </c>
      <c r="B10" s="151">
        <f>ROW()</f>
        <v>10</v>
      </c>
      <c r="C10" s="151" t="str">
        <f>summary!J6</f>
        <v>0719</v>
      </c>
      <c r="D10" s="151" t="str">
        <f>summary!Q8</f>
        <v>2016</v>
      </c>
      <c r="E10" s="151" t="s">
        <v>1849</v>
      </c>
      <c r="F10" s="151" t="s">
        <v>2006</v>
      </c>
      <c r="G10" s="151" t="str">
        <f t="shared" si="1"/>
        <v>gic10</v>
      </c>
      <c r="H10" s="152"/>
      <c r="I10" s="36"/>
      <c r="J10" s="36"/>
      <c r="K10" s="131">
        <v>-8</v>
      </c>
      <c r="L10" s="183"/>
      <c r="M10" s="128"/>
      <c r="N10" s="155">
        <v>0</v>
      </c>
      <c r="O10" s="51"/>
    </row>
    <row r="11" spans="1:15" s="8" customFormat="1" ht="13">
      <c r="A11" s="151" t="str">
        <f t="shared" ca="1" si="0"/>
        <v>guarantees in calc</v>
      </c>
      <c r="B11" s="151">
        <f>ROW()</f>
        <v>11</v>
      </c>
      <c r="C11" s="151" t="str">
        <f>summary!J6</f>
        <v>0719</v>
      </c>
      <c r="D11" s="151" t="str">
        <f>summary!Q8</f>
        <v>2016</v>
      </c>
      <c r="E11" s="151" t="s">
        <v>1849</v>
      </c>
      <c r="F11" s="151" t="s">
        <v>2006</v>
      </c>
      <c r="G11" s="151" t="str">
        <f t="shared" si="1"/>
        <v>gic11</v>
      </c>
      <c r="H11" s="152"/>
      <c r="I11" s="36"/>
      <c r="J11" s="36"/>
      <c r="K11" s="131">
        <v>-9</v>
      </c>
      <c r="L11" s="183"/>
      <c r="M11" s="128"/>
      <c r="N11" s="155">
        <v>0</v>
      </c>
      <c r="O11" s="51"/>
    </row>
    <row r="12" spans="1:15" s="8" customFormat="1" ht="13">
      <c r="A12" s="151" t="str">
        <f t="shared" ca="1" si="0"/>
        <v>guarantees in calc</v>
      </c>
      <c r="B12" s="151">
        <f>ROW()</f>
        <v>12</v>
      </c>
      <c r="C12" s="151" t="str">
        <f>summary!J6</f>
        <v>0719</v>
      </c>
      <c r="D12" s="151" t="str">
        <f>summary!Q8</f>
        <v>2016</v>
      </c>
      <c r="E12" s="151" t="s">
        <v>1849</v>
      </c>
      <c r="F12" s="151" t="s">
        <v>2006</v>
      </c>
      <c r="G12" s="151" t="str">
        <f t="shared" si="1"/>
        <v>gic12</v>
      </c>
      <c r="H12" s="152"/>
      <c r="I12" s="36"/>
      <c r="J12" s="36"/>
      <c r="K12" s="131">
        <v>-10</v>
      </c>
      <c r="L12" s="183"/>
      <c r="M12" s="128"/>
      <c r="N12" s="155">
        <v>0</v>
      </c>
      <c r="O12" s="51"/>
    </row>
    <row r="13" spans="1:15" s="8" customFormat="1" ht="13">
      <c r="A13" s="151" t="str">
        <f t="shared" ca="1" si="0"/>
        <v>guarantees in calc</v>
      </c>
      <c r="B13" s="151">
        <f>ROW()</f>
        <v>13</v>
      </c>
      <c r="C13" s="151" t="str">
        <f>summary!J6</f>
        <v>0719</v>
      </c>
      <c r="D13" s="151" t="str">
        <f>summary!Q8</f>
        <v>2016</v>
      </c>
      <c r="E13" s="151" t="s">
        <v>1849</v>
      </c>
      <c r="F13" s="151" t="s">
        <v>2006</v>
      </c>
      <c r="G13" s="151" t="str">
        <f t="shared" si="1"/>
        <v>gic13</v>
      </c>
      <c r="H13" s="152"/>
      <c r="I13" s="36"/>
      <c r="J13" s="36"/>
      <c r="K13" s="131">
        <v>-11</v>
      </c>
      <c r="L13" s="183"/>
      <c r="M13" s="128"/>
      <c r="N13" s="155">
        <v>0</v>
      </c>
      <c r="O13" s="51"/>
    </row>
    <row r="14" spans="1:15" s="8" customFormat="1" ht="13">
      <c r="A14" s="151" t="str">
        <f t="shared" ca="1" si="0"/>
        <v>guarantees in calc</v>
      </c>
      <c r="B14" s="151">
        <f>ROW()</f>
        <v>14</v>
      </c>
      <c r="C14" s="151" t="str">
        <f>summary!J6</f>
        <v>0719</v>
      </c>
      <c r="D14" s="151" t="str">
        <f>summary!Q8</f>
        <v>2016</v>
      </c>
      <c r="E14" s="151" t="s">
        <v>1849</v>
      </c>
      <c r="F14" s="151" t="s">
        <v>2006</v>
      </c>
      <c r="G14" s="151" t="str">
        <f t="shared" si="1"/>
        <v>gic14</v>
      </c>
      <c r="H14" s="152"/>
      <c r="I14" s="36"/>
      <c r="J14" s="36"/>
      <c r="K14" s="131">
        <v>-12</v>
      </c>
      <c r="L14" s="183"/>
      <c r="M14" s="128"/>
      <c r="N14" s="155">
        <v>0</v>
      </c>
      <c r="O14" s="51"/>
    </row>
    <row r="15" spans="1:15" s="8" customFormat="1" ht="13">
      <c r="A15" s="151" t="str">
        <f t="shared" ca="1" si="0"/>
        <v>guarantees in calc</v>
      </c>
      <c r="B15" s="151">
        <f>ROW()</f>
        <v>15</v>
      </c>
      <c r="C15" s="151" t="str">
        <f>summary!J6</f>
        <v>0719</v>
      </c>
      <c r="D15" s="151" t="str">
        <f>summary!Q8</f>
        <v>2016</v>
      </c>
      <c r="E15" s="151" t="s">
        <v>1849</v>
      </c>
      <c r="F15" s="151" t="s">
        <v>2006</v>
      </c>
      <c r="G15" s="151" t="str">
        <f t="shared" si="1"/>
        <v>gic15</v>
      </c>
      <c r="H15" s="152"/>
      <c r="I15" s="36"/>
      <c r="J15" s="36"/>
      <c r="K15" s="131">
        <v>-13</v>
      </c>
      <c r="L15" s="183"/>
      <c r="M15" s="128"/>
      <c r="N15" s="155">
        <v>0</v>
      </c>
      <c r="O15" s="51"/>
    </row>
    <row r="16" spans="1:15" s="8" customFormat="1" ht="13">
      <c r="A16" s="151" t="str">
        <f t="shared" ca="1" si="0"/>
        <v>guarantees in calc</v>
      </c>
      <c r="B16" s="151">
        <f>ROW()</f>
        <v>16</v>
      </c>
      <c r="C16" s="151" t="str">
        <f>summary!J6</f>
        <v>0719</v>
      </c>
      <c r="D16" s="151" t="str">
        <f>summary!Q8</f>
        <v>2016</v>
      </c>
      <c r="E16" s="151" t="s">
        <v>1849</v>
      </c>
      <c r="F16" s="151" t="s">
        <v>2006</v>
      </c>
      <c r="G16" s="151" t="str">
        <f t="shared" si="1"/>
        <v>gic16</v>
      </c>
      <c r="H16" s="152"/>
      <c r="I16" s="36"/>
      <c r="J16" s="36"/>
      <c r="K16" s="131">
        <v>-14</v>
      </c>
      <c r="L16" s="183"/>
      <c r="M16" s="128"/>
      <c r="N16" s="155">
        <v>0</v>
      </c>
      <c r="O16" s="51"/>
    </row>
    <row r="17" spans="1:15" s="8" customFormat="1" ht="13">
      <c r="A17" s="151" t="str">
        <f t="shared" ca="1" si="0"/>
        <v>guarantees in calc</v>
      </c>
      <c r="B17" s="151">
        <f>ROW()</f>
        <v>17</v>
      </c>
      <c r="C17" s="151" t="str">
        <f>summary!J6</f>
        <v>0719</v>
      </c>
      <c r="D17" s="151" t="str">
        <f>summary!Q8</f>
        <v>2016</v>
      </c>
      <c r="E17" s="151" t="s">
        <v>1849</v>
      </c>
      <c r="F17" s="151" t="s">
        <v>2006</v>
      </c>
      <c r="G17" s="151" t="str">
        <f t="shared" si="1"/>
        <v>gic17</v>
      </c>
      <c r="H17" s="152"/>
      <c r="I17" s="36"/>
      <c r="J17" s="36"/>
      <c r="K17" s="131">
        <v>-15</v>
      </c>
      <c r="L17" s="183"/>
      <c r="M17" s="128"/>
      <c r="N17" s="155">
        <v>0</v>
      </c>
      <c r="O17" s="51"/>
    </row>
    <row r="18" spans="1:15" s="8" customFormat="1" ht="13">
      <c r="A18" s="151" t="str">
        <f t="shared" ca="1" si="0"/>
        <v>guarantees in calc</v>
      </c>
      <c r="B18" s="151">
        <f>ROW()</f>
        <v>18</v>
      </c>
      <c r="C18" s="151" t="str">
        <f>summary!J6</f>
        <v>0719</v>
      </c>
      <c r="D18" s="151" t="str">
        <f>summary!Q8</f>
        <v>2016</v>
      </c>
      <c r="E18" s="151" t="s">
        <v>1849</v>
      </c>
      <c r="F18" s="151" t="s">
        <v>2006</v>
      </c>
      <c r="G18" s="151" t="str">
        <f t="shared" si="1"/>
        <v>gic18</v>
      </c>
      <c r="H18" s="152"/>
      <c r="I18" s="36"/>
      <c r="J18" s="36"/>
      <c r="K18" s="131">
        <v>-16</v>
      </c>
      <c r="L18" s="183"/>
      <c r="M18" s="128"/>
      <c r="N18" s="155">
        <v>0</v>
      </c>
      <c r="O18" s="51"/>
    </row>
    <row r="19" spans="1:15" s="8" customFormat="1" ht="13">
      <c r="A19" s="151" t="str">
        <f t="shared" ca="1" si="0"/>
        <v>guarantees in calc</v>
      </c>
      <c r="B19" s="151">
        <f>ROW()</f>
        <v>19</v>
      </c>
      <c r="C19" s="151" t="str">
        <f>summary!J6</f>
        <v>0719</v>
      </c>
      <c r="D19" s="151" t="str">
        <f>summary!Q8</f>
        <v>2016</v>
      </c>
      <c r="E19" s="151" t="s">
        <v>1849</v>
      </c>
      <c r="F19" s="151" t="s">
        <v>2006</v>
      </c>
      <c r="G19" s="151" t="str">
        <f t="shared" si="1"/>
        <v>gic19</v>
      </c>
      <c r="H19" s="152"/>
      <c r="I19" s="36"/>
      <c r="J19" s="36"/>
      <c r="K19" s="131">
        <v>-17</v>
      </c>
      <c r="L19" s="183"/>
      <c r="M19" s="128"/>
      <c r="N19" s="155">
        <v>0</v>
      </c>
      <c r="O19" s="51"/>
    </row>
    <row r="20" spans="1:15" s="8" customFormat="1" ht="13">
      <c r="A20" s="151" t="str">
        <f t="shared" ca="1" si="0"/>
        <v>guarantees in calc</v>
      </c>
      <c r="B20" s="151">
        <f>ROW()</f>
        <v>20</v>
      </c>
      <c r="C20" s="151" t="str">
        <f>summary!J6</f>
        <v>0719</v>
      </c>
      <c r="D20" s="151" t="str">
        <f>summary!Q8</f>
        <v>2016</v>
      </c>
      <c r="E20" s="151" t="s">
        <v>1849</v>
      </c>
      <c r="F20" s="151" t="s">
        <v>2006</v>
      </c>
      <c r="G20" s="151" t="str">
        <f t="shared" si="1"/>
        <v>gic20</v>
      </c>
      <c r="H20" s="152"/>
      <c r="I20" s="36"/>
      <c r="J20" s="36"/>
      <c r="K20" s="131">
        <v>-18</v>
      </c>
      <c r="L20" s="183"/>
      <c r="M20" s="128"/>
      <c r="N20" s="155">
        <v>0</v>
      </c>
      <c r="O20" s="72"/>
    </row>
    <row r="21" spans="1:15" s="8" customFormat="1" ht="13">
      <c r="A21" s="151" t="str">
        <f t="shared" ca="1" si="0"/>
        <v>guarantees in calc</v>
      </c>
      <c r="B21" s="151">
        <f>ROW()</f>
        <v>21</v>
      </c>
      <c r="C21" s="151" t="str">
        <f>summary!J6</f>
        <v>0719</v>
      </c>
      <c r="D21" s="151" t="str">
        <f>summary!Q8</f>
        <v>2016</v>
      </c>
      <c r="E21" s="151" t="s">
        <v>1849</v>
      </c>
      <c r="F21" s="151" t="s">
        <v>2006</v>
      </c>
      <c r="G21" s="151" t="str">
        <f t="shared" si="1"/>
        <v>gic21</v>
      </c>
      <c r="H21" s="152"/>
      <c r="I21" s="36"/>
      <c r="J21" s="36"/>
      <c r="K21" s="131">
        <v>-19</v>
      </c>
      <c r="L21" s="183"/>
      <c r="M21" s="128"/>
      <c r="N21" s="155">
        <v>0</v>
      </c>
      <c r="O21" s="72"/>
    </row>
    <row r="22" spans="1:15" s="8" customFormat="1" ht="13">
      <c r="A22" s="151" t="str">
        <f t="shared" ca="1" si="0"/>
        <v>guarantees in calc</v>
      </c>
      <c r="B22" s="151">
        <f>ROW()</f>
        <v>22</v>
      </c>
      <c r="C22" s="151" t="str">
        <f>summary!J6</f>
        <v>0719</v>
      </c>
      <c r="D22" s="151" t="str">
        <f>summary!Q8</f>
        <v>2016</v>
      </c>
      <c r="E22" s="151" t="s">
        <v>1849</v>
      </c>
      <c r="F22" s="151" t="s">
        <v>2006</v>
      </c>
      <c r="G22" s="151" t="str">
        <f t="shared" si="1"/>
        <v>gic22</v>
      </c>
      <c r="H22" s="152"/>
      <c r="I22" s="36"/>
      <c r="J22" s="36"/>
      <c r="K22" s="131">
        <v>-20</v>
      </c>
      <c r="L22" s="183"/>
      <c r="M22" s="128"/>
      <c r="N22" s="155">
        <v>0</v>
      </c>
      <c r="O22" s="72"/>
    </row>
    <row r="23" spans="1:15" s="8" customFormat="1" ht="13">
      <c r="A23" s="151" t="str">
        <f t="shared" ca="1" si="0"/>
        <v>guarantees in calc</v>
      </c>
      <c r="B23" s="151">
        <f>ROW()</f>
        <v>23</v>
      </c>
      <c r="C23" s="151" t="str">
        <f>summary!J6</f>
        <v>0719</v>
      </c>
      <c r="D23" s="151" t="str">
        <f>summary!Q8</f>
        <v>2016</v>
      </c>
      <c r="E23" s="151" t="s">
        <v>1849</v>
      </c>
      <c r="F23" s="151" t="s">
        <v>2006</v>
      </c>
      <c r="G23" s="151" t="str">
        <f t="shared" si="1"/>
        <v>gic23</v>
      </c>
      <c r="H23" s="152"/>
      <c r="I23" s="36"/>
      <c r="J23" s="36"/>
      <c r="K23" s="131">
        <v>-21</v>
      </c>
      <c r="L23" s="183"/>
      <c r="M23" s="128"/>
      <c r="N23" s="155">
        <v>0</v>
      </c>
      <c r="O23" s="72"/>
    </row>
    <row r="24" spans="1:15" s="8" customFormat="1" ht="13">
      <c r="A24" s="151" t="str">
        <f t="shared" ca="1" si="0"/>
        <v>guarantees in calc</v>
      </c>
      <c r="B24" s="151">
        <f>ROW()</f>
        <v>24</v>
      </c>
      <c r="C24" s="151" t="str">
        <f>summary!J6</f>
        <v>0719</v>
      </c>
      <c r="D24" s="151" t="str">
        <f>summary!Q8</f>
        <v>2016</v>
      </c>
      <c r="E24" s="151" t="s">
        <v>1849</v>
      </c>
      <c r="F24" s="151" t="s">
        <v>2006</v>
      </c>
      <c r="G24" s="151" t="str">
        <f t="shared" si="1"/>
        <v>gic24</v>
      </c>
      <c r="H24" s="152"/>
      <c r="I24" s="36"/>
      <c r="J24" s="36"/>
      <c r="K24" s="131">
        <v>-22</v>
      </c>
      <c r="L24" s="183"/>
      <c r="M24" s="128"/>
      <c r="N24" s="155">
        <v>0</v>
      </c>
      <c r="O24" s="72"/>
    </row>
    <row r="25" spans="1:15" s="8" customFormat="1" ht="13">
      <c r="A25" s="151" t="str">
        <f t="shared" ca="1" si="0"/>
        <v>guarantees in calc</v>
      </c>
      <c r="B25" s="151">
        <f>ROW()</f>
        <v>25</v>
      </c>
      <c r="C25" s="151" t="str">
        <f>summary!J6</f>
        <v>0719</v>
      </c>
      <c r="D25" s="151" t="str">
        <f>summary!Q8</f>
        <v>2016</v>
      </c>
      <c r="E25" s="151" t="s">
        <v>1849</v>
      </c>
      <c r="F25" s="151" t="s">
        <v>2006</v>
      </c>
      <c r="G25" s="151" t="str">
        <f t="shared" si="1"/>
        <v>gic25</v>
      </c>
      <c r="H25" s="152"/>
      <c r="I25" s="36"/>
      <c r="J25" s="36"/>
      <c r="K25" s="131">
        <v>-23</v>
      </c>
      <c r="L25" s="183"/>
      <c r="M25" s="128"/>
      <c r="N25" s="155">
        <v>0</v>
      </c>
      <c r="O25" s="72"/>
    </row>
    <row r="26" spans="1:15" s="8" customFormat="1" ht="13">
      <c r="A26" s="151" t="str">
        <f t="shared" ca="1" si="0"/>
        <v>guarantees in calc</v>
      </c>
      <c r="B26" s="151">
        <f>ROW()</f>
        <v>26</v>
      </c>
      <c r="C26" s="151" t="str">
        <f>summary!J6</f>
        <v>0719</v>
      </c>
      <c r="D26" s="151" t="str">
        <f>summary!Q8</f>
        <v>2016</v>
      </c>
      <c r="E26" s="151" t="s">
        <v>1849</v>
      </c>
      <c r="F26" s="151" t="s">
        <v>2006</v>
      </c>
      <c r="G26" s="151" t="str">
        <f t="shared" si="1"/>
        <v>gic26</v>
      </c>
      <c r="H26" s="152"/>
      <c r="I26" s="36"/>
      <c r="J26" s="36"/>
      <c r="K26" s="131">
        <v>-24</v>
      </c>
      <c r="L26" s="183"/>
      <c r="M26" s="128"/>
      <c r="N26" s="155">
        <v>0</v>
      </c>
      <c r="O26" s="72"/>
    </row>
    <row r="27" spans="1:15" s="8" customFormat="1" ht="13">
      <c r="A27" s="151" t="str">
        <f t="shared" ca="1" si="0"/>
        <v>guarantees in calc</v>
      </c>
      <c r="B27" s="151">
        <f>ROW()</f>
        <v>27</v>
      </c>
      <c r="C27" s="151" t="str">
        <f>summary!J6</f>
        <v>0719</v>
      </c>
      <c r="D27" s="151" t="s">
        <v>22</v>
      </c>
      <c r="E27" s="151" t="s">
        <v>1849</v>
      </c>
      <c r="F27" s="151" t="s">
        <v>2006</v>
      </c>
      <c r="G27" s="151" t="str">
        <f t="shared" si="1"/>
        <v>gic27</v>
      </c>
      <c r="H27" s="152"/>
      <c r="I27" s="36"/>
      <c r="J27" s="36"/>
      <c r="K27" s="131">
        <v>-25</v>
      </c>
      <c r="L27" s="183"/>
      <c r="M27" s="128"/>
      <c r="N27" s="155">
        <v>0</v>
      </c>
      <c r="O27" s="72"/>
    </row>
    <row r="28" spans="1:15" s="8" customFormat="1" ht="13">
      <c r="A28" s="151" t="str">
        <f t="shared" ca="1" si="0"/>
        <v>guarantees in calc</v>
      </c>
      <c r="B28" s="151">
        <f>ROW()</f>
        <v>28</v>
      </c>
      <c r="C28" s="151" t="str">
        <f>summary!J6</f>
        <v>0719</v>
      </c>
      <c r="D28" s="151" t="str">
        <f>summary!Q8</f>
        <v>2016</v>
      </c>
      <c r="E28" s="151" t="s">
        <v>1849</v>
      </c>
      <c r="F28" s="151" t="s">
        <v>2006</v>
      </c>
      <c r="G28" s="151" t="str">
        <f t="shared" si="1"/>
        <v>gic28</v>
      </c>
      <c r="H28" s="152"/>
      <c r="I28" s="36"/>
      <c r="J28" s="36"/>
      <c r="K28" s="131">
        <v>-26</v>
      </c>
      <c r="L28" s="183"/>
      <c r="M28" s="128"/>
      <c r="N28" s="155">
        <v>0</v>
      </c>
      <c r="O28" s="72"/>
    </row>
    <row r="29" spans="1:15" s="8" customFormat="1" ht="13">
      <c r="A29" s="151" t="str">
        <f t="shared" ca="1" si="0"/>
        <v>guarantees in calc</v>
      </c>
      <c r="B29" s="151">
        <f>ROW()</f>
        <v>29</v>
      </c>
      <c r="C29" s="151" t="str">
        <f>summary!J6</f>
        <v>0719</v>
      </c>
      <c r="D29" s="151" t="str">
        <f>summary!Q8</f>
        <v>2016</v>
      </c>
      <c r="E29" s="151" t="s">
        <v>1849</v>
      </c>
      <c r="F29" s="151" t="s">
        <v>2006</v>
      </c>
      <c r="G29" s="151" t="str">
        <f t="shared" si="1"/>
        <v>gic29</v>
      </c>
      <c r="H29" s="152"/>
      <c r="I29" s="36"/>
      <c r="J29" s="36"/>
      <c r="K29" s="131">
        <v>-27</v>
      </c>
      <c r="L29" s="183"/>
      <c r="M29" s="128"/>
      <c r="N29" s="155">
        <v>0</v>
      </c>
      <c r="O29" s="72"/>
    </row>
    <row r="30" spans="1:15" s="8" customFormat="1" ht="13">
      <c r="A30" s="151" t="str">
        <f t="shared" ca="1" si="0"/>
        <v>guarantees in calc</v>
      </c>
      <c r="B30" s="151">
        <f>ROW()</f>
        <v>30</v>
      </c>
      <c r="C30" s="151" t="str">
        <f>summary!J6</f>
        <v>0719</v>
      </c>
      <c r="D30" s="151" t="str">
        <f>summary!Q8</f>
        <v>2016</v>
      </c>
      <c r="E30" s="151" t="s">
        <v>1849</v>
      </c>
      <c r="F30" s="151" t="s">
        <v>2006</v>
      </c>
      <c r="G30" s="151" t="str">
        <f t="shared" si="1"/>
        <v>gic30</v>
      </c>
      <c r="H30" s="152"/>
      <c r="I30" s="36"/>
      <c r="J30" s="36"/>
      <c r="K30" s="131">
        <v>-28</v>
      </c>
      <c r="L30" s="183"/>
      <c r="M30" s="128"/>
      <c r="N30" s="155">
        <v>0</v>
      </c>
      <c r="O30" s="72"/>
    </row>
    <row r="31" spans="1:15" s="8" customFormat="1" ht="13">
      <c r="A31" s="151" t="str">
        <f t="shared" ca="1" si="0"/>
        <v>guarantees in calc</v>
      </c>
      <c r="B31" s="151">
        <f>ROW()</f>
        <v>31</v>
      </c>
      <c r="C31" s="151" t="str">
        <f>summary!J6</f>
        <v>0719</v>
      </c>
      <c r="D31" s="151" t="str">
        <f>summary!Q8</f>
        <v>2016</v>
      </c>
      <c r="E31" s="151" t="s">
        <v>1849</v>
      </c>
      <c r="F31" s="151" t="s">
        <v>2006</v>
      </c>
      <c r="G31" s="151" t="str">
        <f t="shared" si="1"/>
        <v>gic31</v>
      </c>
      <c r="H31" s="152"/>
      <c r="I31" s="36"/>
      <c r="J31" s="36"/>
      <c r="K31" s="131">
        <v>-29</v>
      </c>
      <c r="L31" s="183"/>
      <c r="M31" s="128"/>
      <c r="N31" s="155">
        <v>0</v>
      </c>
      <c r="O31" s="72"/>
    </row>
    <row r="32" spans="1:15" s="8" customFormat="1" ht="13">
      <c r="A32" s="151" t="str">
        <f t="shared" ca="1" si="0"/>
        <v>guarantees in calc</v>
      </c>
      <c r="B32" s="151">
        <f>ROW()</f>
        <v>32</v>
      </c>
      <c r="C32" s="151" t="str">
        <f>summary!J6</f>
        <v>0719</v>
      </c>
      <c r="D32" s="151" t="str">
        <f>summary!Q8</f>
        <v>2016</v>
      </c>
      <c r="E32" s="151" t="s">
        <v>1849</v>
      </c>
      <c r="F32" s="151" t="s">
        <v>2006</v>
      </c>
      <c r="G32" s="151" t="str">
        <f t="shared" si="1"/>
        <v>gic32</v>
      </c>
      <c r="H32" s="152"/>
      <c r="I32" s="36"/>
      <c r="J32" s="36"/>
      <c r="K32" s="131">
        <v>-30</v>
      </c>
      <c r="L32" s="183"/>
      <c r="M32" s="128"/>
      <c r="N32" s="155">
        <v>0</v>
      </c>
      <c r="O32" s="72"/>
    </row>
    <row r="33" spans="1:15" s="8" customFormat="1" ht="13">
      <c r="A33" s="151" t="str">
        <f t="shared" ca="1" si="0"/>
        <v>guarantees in calc</v>
      </c>
      <c r="B33" s="151">
        <f>ROW()</f>
        <v>33</v>
      </c>
      <c r="C33" s="151" t="str">
        <f>summary!J6</f>
        <v>0719</v>
      </c>
      <c r="D33" s="153" t="str">
        <f>summary!Q8</f>
        <v>2016</v>
      </c>
      <c r="E33" s="151" t="s">
        <v>1849</v>
      </c>
      <c r="F33" s="151" t="s">
        <v>2006</v>
      </c>
      <c r="G33" s="151" t="str">
        <f>F32&amp;ROW()</f>
        <v>gic33</v>
      </c>
      <c r="H33" s="152"/>
      <c r="I33" s="36"/>
      <c r="J33" s="36"/>
      <c r="K33" s="131">
        <v>-31</v>
      </c>
      <c r="L33" s="183"/>
      <c r="M33" s="128"/>
      <c r="N33" s="155">
        <v>0</v>
      </c>
      <c r="O33" s="72"/>
    </row>
    <row r="34" spans="1:15" s="8" customFormat="1" ht="13">
      <c r="A34" s="151" t="str">
        <f t="shared" ca="1" si="0"/>
        <v>guarantees in calc</v>
      </c>
      <c r="B34" s="151">
        <f>ROW()</f>
        <v>34</v>
      </c>
      <c r="C34" s="151" t="str">
        <f>summary!J6</f>
        <v>0719</v>
      </c>
      <c r="D34" s="153" t="str">
        <f>summary!Q8</f>
        <v>2016</v>
      </c>
      <c r="E34" s="151" t="s">
        <v>1849</v>
      </c>
      <c r="F34" s="151" t="s">
        <v>2006</v>
      </c>
      <c r="G34" s="151" t="str">
        <f>F32&amp;ROW()</f>
        <v>gic34</v>
      </c>
      <c r="H34" s="152"/>
      <c r="I34" s="36"/>
      <c r="J34" s="36"/>
      <c r="K34" s="131">
        <v>-32</v>
      </c>
      <c r="L34" s="183"/>
      <c r="M34" s="128"/>
      <c r="N34" s="155">
        <v>0</v>
      </c>
      <c r="O34" s="72"/>
    </row>
    <row r="35" spans="1:15" s="8" customFormat="1" ht="13">
      <c r="A35" s="151" t="str">
        <f t="shared" ca="1" si="0"/>
        <v>guarantees in calc</v>
      </c>
      <c r="B35" s="151">
        <f>ROW()</f>
        <v>35</v>
      </c>
      <c r="C35" s="151" t="str">
        <f>summary!J6</f>
        <v>0719</v>
      </c>
      <c r="D35" s="153" t="str">
        <f>summary!Q8</f>
        <v>2016</v>
      </c>
      <c r="E35" s="151" t="s">
        <v>1849</v>
      </c>
      <c r="F35" s="151" t="s">
        <v>2006</v>
      </c>
      <c r="G35" s="151" t="str">
        <f>F32&amp;ROW()</f>
        <v>gic35</v>
      </c>
      <c r="H35" s="152"/>
      <c r="I35" s="36"/>
      <c r="J35" s="36"/>
      <c r="K35" s="131">
        <v>-33</v>
      </c>
      <c r="L35" s="183"/>
      <c r="M35" s="128"/>
      <c r="N35" s="155">
        <v>0</v>
      </c>
      <c r="O35" s="72"/>
    </row>
    <row r="36" spans="1:15" s="8" customFormat="1" ht="13">
      <c r="A36" s="151" t="str">
        <f t="shared" ca="1" si="0"/>
        <v>guarantees in calc</v>
      </c>
      <c r="B36" s="151">
        <f>ROW()</f>
        <v>36</v>
      </c>
      <c r="C36" s="151" t="str">
        <f>summary!J6</f>
        <v>0719</v>
      </c>
      <c r="D36" s="153" t="str">
        <f>summary!Q8</f>
        <v>2016</v>
      </c>
      <c r="E36" s="151" t="s">
        <v>1849</v>
      </c>
      <c r="F36" s="151" t="s">
        <v>2006</v>
      </c>
      <c r="G36" s="151" t="str">
        <f>F32&amp;ROW()</f>
        <v>gic36</v>
      </c>
      <c r="H36" s="152"/>
      <c r="I36" s="36"/>
      <c r="J36" s="36"/>
      <c r="K36" s="131">
        <v>-34</v>
      </c>
      <c r="L36" s="183"/>
      <c r="M36" s="128"/>
      <c r="N36" s="155">
        <v>0</v>
      </c>
      <c r="O36" s="72"/>
    </row>
    <row r="37" spans="1:15" s="8" customFormat="1" ht="13">
      <c r="A37" s="151" t="str">
        <f t="shared" ca="1" si="0"/>
        <v>guarantees in calc</v>
      </c>
      <c r="B37" s="151">
        <f>ROW()</f>
        <v>37</v>
      </c>
      <c r="C37" s="151" t="str">
        <f>summary!J6</f>
        <v>0719</v>
      </c>
      <c r="D37" s="153" t="str">
        <f>summary!Q8</f>
        <v>2016</v>
      </c>
      <c r="E37" s="151" t="s">
        <v>1849</v>
      </c>
      <c r="F37" s="151" t="s">
        <v>2006</v>
      </c>
      <c r="G37" s="151" t="str">
        <f>F32&amp;ROW()</f>
        <v>gic37</v>
      </c>
      <c r="H37" s="152"/>
      <c r="I37" s="36"/>
      <c r="J37" s="36"/>
      <c r="K37" s="131">
        <v>-35</v>
      </c>
      <c r="L37" s="183"/>
      <c r="M37" s="128"/>
      <c r="N37" s="155">
        <v>0</v>
      </c>
      <c r="O37" s="72"/>
    </row>
    <row r="38" spans="1:15" s="8" customFormat="1" ht="13">
      <c r="A38" s="151" t="str">
        <f t="shared" ca="1" si="0"/>
        <v>guarantees in calc</v>
      </c>
      <c r="B38" s="151">
        <f>ROW()</f>
        <v>38</v>
      </c>
      <c r="C38" s="151" t="str">
        <f>summary!J6</f>
        <v>0719</v>
      </c>
      <c r="D38" s="153" t="str">
        <f>summary!Q8</f>
        <v>2016</v>
      </c>
      <c r="E38" s="151" t="s">
        <v>1849</v>
      </c>
      <c r="F38" s="151" t="s">
        <v>2006</v>
      </c>
      <c r="G38" s="151" t="str">
        <f>F32&amp;ROW()</f>
        <v>gic38</v>
      </c>
      <c r="H38" s="152"/>
      <c r="I38" s="36"/>
      <c r="J38" s="36"/>
      <c r="K38" s="131">
        <v>-36</v>
      </c>
      <c r="L38" s="183"/>
      <c r="M38" s="128"/>
      <c r="N38" s="155">
        <v>0</v>
      </c>
      <c r="O38" s="72"/>
    </row>
    <row r="39" spans="1:15" s="8" customFormat="1" ht="13">
      <c r="A39" s="151" t="str">
        <f t="shared" ca="1" si="0"/>
        <v>guarantees in calc</v>
      </c>
      <c r="B39" s="151">
        <f>ROW()</f>
        <v>39</v>
      </c>
      <c r="C39" s="151" t="str">
        <f>summary!J6</f>
        <v>0719</v>
      </c>
      <c r="D39" s="153" t="str">
        <f>summary!Q8</f>
        <v>2016</v>
      </c>
      <c r="E39" s="151" t="s">
        <v>1849</v>
      </c>
      <c r="F39" s="151" t="s">
        <v>2006</v>
      </c>
      <c r="G39" s="151" t="str">
        <f>F32&amp;ROW()</f>
        <v>gic39</v>
      </c>
      <c r="H39" s="152"/>
      <c r="I39" s="36"/>
      <c r="J39" s="36"/>
      <c r="K39" s="131">
        <v>-37</v>
      </c>
      <c r="L39" s="183"/>
      <c r="M39" s="128"/>
      <c r="N39" s="155">
        <v>0</v>
      </c>
      <c r="O39" s="72"/>
    </row>
    <row r="40" spans="1:15" s="8" customFormat="1" ht="13">
      <c r="A40" s="151" t="str">
        <f t="shared" ca="1" si="0"/>
        <v>guarantees in calc</v>
      </c>
      <c r="B40" s="151">
        <f>ROW()</f>
        <v>40</v>
      </c>
      <c r="C40" s="151" t="str">
        <f>summary!J6</f>
        <v>0719</v>
      </c>
      <c r="D40" s="153" t="str">
        <f>summary!Q8</f>
        <v>2016</v>
      </c>
      <c r="E40" s="151" t="s">
        <v>1849</v>
      </c>
      <c r="F40" s="151" t="s">
        <v>2006</v>
      </c>
      <c r="G40" s="151" t="str">
        <f>F32&amp;ROW()</f>
        <v>gic40</v>
      </c>
      <c r="H40" s="152"/>
      <c r="I40" s="36"/>
      <c r="J40" s="36"/>
      <c r="K40" s="131">
        <v>-38</v>
      </c>
      <c r="L40" s="183"/>
      <c r="M40" s="128"/>
      <c r="N40" s="155">
        <v>0</v>
      </c>
      <c r="O40" s="72"/>
    </row>
    <row r="41" spans="1:15" s="8" customFormat="1" ht="13">
      <c r="A41" s="151" t="str">
        <f t="shared" ca="1" si="0"/>
        <v>guarantees in calc</v>
      </c>
      <c r="B41" s="151">
        <f>ROW()</f>
        <v>41</v>
      </c>
      <c r="C41" s="151" t="str">
        <f>summary!J6</f>
        <v>0719</v>
      </c>
      <c r="D41" s="153" t="str">
        <f>summary!Q8</f>
        <v>2016</v>
      </c>
      <c r="E41" s="151" t="s">
        <v>1849</v>
      </c>
      <c r="F41" s="151" t="s">
        <v>2006</v>
      </c>
      <c r="G41" s="151" t="str">
        <f>F32&amp;ROW()</f>
        <v>gic41</v>
      </c>
      <c r="H41" s="152"/>
      <c r="I41" s="36"/>
      <c r="J41" s="36"/>
      <c r="K41" s="131">
        <v>-39</v>
      </c>
      <c r="L41" s="183"/>
      <c r="M41" s="128"/>
      <c r="N41" s="155">
        <v>0</v>
      </c>
      <c r="O41" s="72"/>
    </row>
    <row r="42" spans="1:15" s="8" customFormat="1" ht="13">
      <c r="A42" s="151" t="str">
        <f t="shared" ca="1" si="0"/>
        <v>guarantees in calc</v>
      </c>
      <c r="B42" s="151">
        <f>ROW()</f>
        <v>42</v>
      </c>
      <c r="C42" s="151" t="str">
        <f>summary!J6</f>
        <v>0719</v>
      </c>
      <c r="D42" s="153" t="str">
        <f>summary!Q8</f>
        <v>2016</v>
      </c>
      <c r="E42" s="151" t="s">
        <v>1849</v>
      </c>
      <c r="F42" s="151" t="s">
        <v>2006</v>
      </c>
      <c r="G42" s="151" t="str">
        <f>F32&amp;ROW()</f>
        <v>gic42</v>
      </c>
      <c r="H42" s="152"/>
      <c r="I42" s="36"/>
      <c r="J42" s="36"/>
      <c r="K42" s="131">
        <v>-40</v>
      </c>
      <c r="L42" s="183"/>
      <c r="M42" s="128"/>
      <c r="N42" s="155">
        <v>0</v>
      </c>
      <c r="O42" s="72"/>
    </row>
    <row r="43" spans="1:15" s="8" customFormat="1" ht="13">
      <c r="A43" s="151" t="str">
        <f t="shared" ca="1" si="0"/>
        <v>guarantees in calc</v>
      </c>
      <c r="B43" s="151">
        <f>ROW()</f>
        <v>43</v>
      </c>
      <c r="C43" s="151" t="str">
        <f>summary!J6</f>
        <v>0719</v>
      </c>
      <c r="D43" s="153" t="str">
        <f>summary!Q8</f>
        <v>2016</v>
      </c>
      <c r="E43" s="151" t="s">
        <v>1849</v>
      </c>
      <c r="F43" s="151" t="s">
        <v>2006</v>
      </c>
      <c r="G43" s="151" t="str">
        <f>F32&amp;ROW()</f>
        <v>gic43</v>
      </c>
      <c r="H43" s="152"/>
      <c r="I43" s="36"/>
      <c r="J43" s="36"/>
      <c r="K43" s="131">
        <v>-41</v>
      </c>
      <c r="L43" s="183"/>
      <c r="M43" s="128"/>
      <c r="N43" s="155">
        <v>0</v>
      </c>
      <c r="O43" s="72"/>
    </row>
    <row r="44" spans="1:15" s="8" customFormat="1" ht="13">
      <c r="A44" s="151" t="str">
        <f t="shared" ca="1" si="0"/>
        <v>guarantees in calc</v>
      </c>
      <c r="B44" s="151">
        <f>ROW()</f>
        <v>44</v>
      </c>
      <c r="C44" s="151" t="str">
        <f>summary!J6</f>
        <v>0719</v>
      </c>
      <c r="D44" s="153" t="str">
        <f>summary!Q8</f>
        <v>2016</v>
      </c>
      <c r="E44" s="151" t="s">
        <v>1849</v>
      </c>
      <c r="F44" s="151" t="s">
        <v>2006</v>
      </c>
      <c r="G44" s="151" t="str">
        <f>F32&amp;ROW()</f>
        <v>gic44</v>
      </c>
      <c r="H44" s="152"/>
      <c r="I44" s="36"/>
      <c r="J44" s="36"/>
      <c r="K44" s="131">
        <v>-42</v>
      </c>
      <c r="L44" s="183"/>
      <c r="M44" s="128"/>
      <c r="N44" s="155">
        <v>0</v>
      </c>
      <c r="O44" s="72"/>
    </row>
    <row r="45" spans="1:15" s="8" customFormat="1" ht="13">
      <c r="A45" s="151" t="str">
        <f t="shared" ca="1" si="0"/>
        <v>guarantees in calc</v>
      </c>
      <c r="B45" s="151">
        <f>ROW()</f>
        <v>45</v>
      </c>
      <c r="C45" s="151" t="str">
        <f>summary!J6</f>
        <v>0719</v>
      </c>
      <c r="D45" s="153" t="str">
        <f>summary!Q8</f>
        <v>2016</v>
      </c>
      <c r="E45" s="151" t="s">
        <v>1849</v>
      </c>
      <c r="F45" s="151" t="s">
        <v>2006</v>
      </c>
      <c r="G45" s="151" t="str">
        <f>F32&amp;ROW()</f>
        <v>gic45</v>
      </c>
      <c r="H45" s="152"/>
      <c r="I45" s="36"/>
      <c r="J45" s="36"/>
      <c r="K45" s="131">
        <v>-43</v>
      </c>
      <c r="L45" s="183"/>
      <c r="M45" s="128"/>
      <c r="N45" s="155">
        <v>0</v>
      </c>
      <c r="O45" s="72"/>
    </row>
    <row r="46" spans="1:15" s="8" customFormat="1" ht="13">
      <c r="A46" s="151" t="str">
        <f t="shared" ca="1" si="0"/>
        <v>guarantees in calc</v>
      </c>
      <c r="B46" s="151">
        <f>ROW()</f>
        <v>46</v>
      </c>
      <c r="C46" s="151" t="str">
        <f>summary!J6</f>
        <v>0719</v>
      </c>
      <c r="D46" s="153" t="str">
        <f>summary!Q8</f>
        <v>2016</v>
      </c>
      <c r="E46" s="151" t="s">
        <v>1849</v>
      </c>
      <c r="F46" s="151" t="s">
        <v>2006</v>
      </c>
      <c r="G46" s="151" t="str">
        <f>F32&amp;ROW()</f>
        <v>gic46</v>
      </c>
      <c r="H46" s="152"/>
      <c r="I46" s="36"/>
      <c r="J46" s="36"/>
      <c r="K46" s="131">
        <v>-44</v>
      </c>
      <c r="L46" s="183"/>
      <c r="M46" s="128"/>
      <c r="N46" s="155">
        <v>0</v>
      </c>
      <c r="O46" s="72"/>
    </row>
    <row r="47" spans="1:15" s="8" customFormat="1" ht="13">
      <c r="A47" s="151" t="str">
        <f t="shared" ca="1" si="0"/>
        <v>guarantees in calc</v>
      </c>
      <c r="B47" s="151">
        <f>ROW()</f>
        <v>47</v>
      </c>
      <c r="C47" s="151" t="str">
        <f>summary!J6</f>
        <v>0719</v>
      </c>
      <c r="D47" s="153" t="str">
        <f>summary!Q8</f>
        <v>2016</v>
      </c>
      <c r="E47" s="151" t="s">
        <v>1849</v>
      </c>
      <c r="F47" s="151" t="s">
        <v>2006</v>
      </c>
      <c r="G47" s="151" t="str">
        <f>F32&amp;ROW()</f>
        <v>gic47</v>
      </c>
      <c r="H47" s="152"/>
      <c r="I47" s="36"/>
      <c r="J47" s="36"/>
      <c r="K47" s="131">
        <v>-45</v>
      </c>
      <c r="L47" s="183"/>
      <c r="M47" s="128"/>
      <c r="N47" s="155">
        <v>0</v>
      </c>
      <c r="O47" s="72"/>
    </row>
    <row r="48" spans="1:15" s="8" customFormat="1" ht="13">
      <c r="A48" s="151" t="str">
        <f t="shared" ca="1" si="0"/>
        <v>guarantees in calc</v>
      </c>
      <c r="B48" s="151">
        <f>ROW()</f>
        <v>48</v>
      </c>
      <c r="C48" s="151" t="str">
        <f>summary!J6</f>
        <v>0719</v>
      </c>
      <c r="D48" s="153" t="str">
        <f>summary!Q8</f>
        <v>2016</v>
      </c>
      <c r="E48" s="151" t="s">
        <v>1849</v>
      </c>
      <c r="F48" s="151" t="s">
        <v>2006</v>
      </c>
      <c r="G48" s="151" t="str">
        <f>F32&amp;ROW()</f>
        <v>gic48</v>
      </c>
      <c r="H48" s="152"/>
      <c r="I48" s="36"/>
      <c r="J48" s="36"/>
      <c r="K48" s="131">
        <v>-46</v>
      </c>
      <c r="L48" s="183"/>
      <c r="M48" s="128"/>
      <c r="N48" s="155">
        <v>0</v>
      </c>
      <c r="O48" s="72"/>
    </row>
    <row r="49" spans="1:15" s="8" customFormat="1" ht="13">
      <c r="A49" s="151" t="str">
        <f t="shared" ca="1" si="0"/>
        <v>guarantees in calc</v>
      </c>
      <c r="B49" s="151">
        <f>ROW()</f>
        <v>49</v>
      </c>
      <c r="C49" s="151" t="str">
        <f>summary!J6</f>
        <v>0719</v>
      </c>
      <c r="D49" s="153" t="str">
        <f>summary!Q8</f>
        <v>2016</v>
      </c>
      <c r="E49" s="151" t="s">
        <v>1849</v>
      </c>
      <c r="F49" s="151" t="s">
        <v>2006</v>
      </c>
      <c r="G49" s="151" t="str">
        <f>F32&amp;ROW()</f>
        <v>gic49</v>
      </c>
      <c r="H49" s="152"/>
      <c r="I49" s="36"/>
      <c r="J49" s="36"/>
      <c r="K49" s="131">
        <v>-47</v>
      </c>
      <c r="L49" s="183"/>
      <c r="M49" s="128"/>
      <c r="N49" s="155">
        <v>0</v>
      </c>
      <c r="O49" s="72"/>
    </row>
    <row r="50" spans="1:15" s="8" customFormat="1" ht="13">
      <c r="A50" s="151" t="str">
        <f t="shared" ca="1" si="0"/>
        <v>guarantees in calc</v>
      </c>
      <c r="B50" s="151">
        <f>ROW()</f>
        <v>50</v>
      </c>
      <c r="C50" s="151" t="str">
        <f>summary!J6</f>
        <v>0719</v>
      </c>
      <c r="D50" s="153" t="str">
        <f>summary!Q8</f>
        <v>2016</v>
      </c>
      <c r="E50" s="151" t="s">
        <v>1849</v>
      </c>
      <c r="F50" s="151" t="s">
        <v>2006</v>
      </c>
      <c r="G50" s="151" t="str">
        <f>F32&amp;ROW()</f>
        <v>gic50</v>
      </c>
      <c r="H50" s="152"/>
      <c r="I50" s="36"/>
      <c r="J50" s="36"/>
      <c r="K50" s="131">
        <v>-48</v>
      </c>
      <c r="L50" s="183"/>
      <c r="M50" s="128"/>
      <c r="N50" s="155">
        <v>0</v>
      </c>
      <c r="O50" s="72"/>
    </row>
    <row r="51" spans="1:15" s="8" customFormat="1" ht="13">
      <c r="A51" s="151" t="str">
        <f t="shared" ca="1" si="0"/>
        <v>guarantees in calc</v>
      </c>
      <c r="B51" s="151">
        <f>ROW()</f>
        <v>51</v>
      </c>
      <c r="C51" s="151" t="str">
        <f>summary!J6</f>
        <v>0719</v>
      </c>
      <c r="D51" s="153" t="str">
        <f>summary!Q8</f>
        <v>2016</v>
      </c>
      <c r="E51" s="151" t="s">
        <v>1849</v>
      </c>
      <c r="F51" s="151" t="s">
        <v>2006</v>
      </c>
      <c r="G51" s="151" t="str">
        <f>F32&amp;ROW()</f>
        <v>gic51</v>
      </c>
      <c r="H51" s="152"/>
      <c r="I51" s="36"/>
      <c r="J51" s="36"/>
      <c r="K51" s="131">
        <v>-49</v>
      </c>
      <c r="L51" s="183"/>
      <c r="M51" s="128"/>
      <c r="N51" s="155">
        <v>0</v>
      </c>
      <c r="O51" s="72"/>
    </row>
    <row r="52" spans="1:15" s="8" customFormat="1" ht="13">
      <c r="A52" s="151" t="str">
        <f t="shared" ca="1" si="0"/>
        <v>guarantees in calc</v>
      </c>
      <c r="B52" s="151">
        <f>ROW()</f>
        <v>52</v>
      </c>
      <c r="C52" s="151" t="str">
        <f>summary!J6</f>
        <v>0719</v>
      </c>
      <c r="D52" s="153" t="str">
        <f>summary!Q8</f>
        <v>2016</v>
      </c>
      <c r="E52" s="151" t="s">
        <v>1849</v>
      </c>
      <c r="F52" s="151" t="s">
        <v>2006</v>
      </c>
      <c r="G52" s="151" t="str">
        <f>F32&amp;ROW()</f>
        <v>gic52</v>
      </c>
      <c r="H52" s="152"/>
      <c r="I52" s="36"/>
      <c r="J52" s="36"/>
      <c r="K52" s="131">
        <v>-50</v>
      </c>
      <c r="L52" s="183"/>
      <c r="M52" s="128"/>
      <c r="N52" s="155">
        <v>0</v>
      </c>
      <c r="O52" s="72"/>
    </row>
    <row r="53" spans="1:15" s="8" customFormat="1" ht="33" customHeight="1" thickBot="1">
      <c r="A53" s="151" t="str">
        <f t="shared" ca="1" si="0"/>
        <v>guarantees in calc</v>
      </c>
      <c r="B53" s="151">
        <f>ROW()</f>
        <v>53</v>
      </c>
      <c r="C53" s="151" t="str">
        <f>summary!J6</f>
        <v>0719</v>
      </c>
      <c r="D53" s="151" t="str">
        <f>summary!Q8</f>
        <v>2016</v>
      </c>
      <c r="E53" s="151" t="s">
        <v>1849</v>
      </c>
      <c r="F53" s="151" t="s">
        <v>2007</v>
      </c>
      <c r="G53" s="151" t="str">
        <f>F32&amp;ROW()</f>
        <v>gic53</v>
      </c>
      <c r="H53" s="152"/>
      <c r="I53" s="36"/>
      <c r="J53" s="36"/>
      <c r="L53" s="221" t="s">
        <v>1992</v>
      </c>
      <c r="M53" s="221"/>
      <c r="N53" s="221"/>
      <c r="O53" s="87">
        <f>SUM(N3:N52)</f>
        <v>0</v>
      </c>
    </row>
    <row r="54" spans="1:15" ht="16" thickTop="1"/>
  </sheetData>
  <sheetProtection password="C7B6" sheet="1" formatRows="0"/>
  <mergeCells count="2">
    <mergeCell ref="I1:O1"/>
    <mergeCell ref="L53:N53"/>
  </mergeCells>
  <printOptions horizontalCentered="1"/>
  <pageMargins left="0.5" right="0.5" top="0.5" bottom="0.5" header="0.5" footer="0.25"/>
  <pageSetup paperSize="5" scale="98" orientation="portrait" r:id="rId1"/>
  <headerFooter alignWithMargins="0">
    <oddFooter>&amp;A&amp;RPage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pageSetUpPr fitToPage="1"/>
  </sheetPr>
  <dimension ref="A1:Q21"/>
  <sheetViews>
    <sheetView showGridLines="0" topLeftCell="I1" zoomScaleNormal="100" workbookViewId="0">
      <selection activeCell="M15" sqref="M15"/>
    </sheetView>
  </sheetViews>
  <sheetFormatPr defaultRowHeight="15.5"/>
  <cols>
    <col min="1" max="8" width="5.58203125" hidden="1" customWidth="1"/>
    <col min="9" max="9" width="2.58203125" customWidth="1"/>
    <col min="15" max="15" width="3.33203125" customWidth="1"/>
    <col min="16" max="16" width="15.33203125" customWidth="1"/>
    <col min="17" max="17" width="16.5" customWidth="1"/>
  </cols>
  <sheetData>
    <row r="1" spans="1:17" s="103" customFormat="1" ht="20">
      <c r="A1" s="103" t="str">
        <f t="shared" ref="A1:A16" ca="1" si="0">MID(CELL("filename",A1),FIND("]",CELL("filename",A1))+1,256)</f>
        <v>special Debt</v>
      </c>
      <c r="B1" s="103">
        <f>ROW()</f>
        <v>1</v>
      </c>
      <c r="C1" s="103" t="str">
        <f>summary!J6</f>
        <v>0719</v>
      </c>
      <c r="D1" s="103" t="str">
        <f>summary!Q8</f>
        <v>2016</v>
      </c>
      <c r="E1" s="103" t="s">
        <v>1849</v>
      </c>
      <c r="F1" s="103" t="s">
        <v>1913</v>
      </c>
      <c r="G1" s="103" t="str">
        <f>F1&amp;ROW()</f>
        <v>spd1</v>
      </c>
      <c r="I1" s="104"/>
      <c r="J1" s="257" t="s">
        <v>1963</v>
      </c>
      <c r="K1" s="257"/>
      <c r="L1" s="257"/>
      <c r="M1" s="257"/>
      <c r="N1" s="257"/>
      <c r="O1" s="257"/>
      <c r="P1" s="257"/>
      <c r="Q1" s="257"/>
    </row>
    <row r="2" spans="1:17" s="134" customFormat="1" ht="20.5">
      <c r="A2" s="134" t="str">
        <f t="shared" ca="1" si="0"/>
        <v>special Debt</v>
      </c>
      <c r="B2" s="134">
        <f>ROW()</f>
        <v>2</v>
      </c>
      <c r="C2" s="134" t="str">
        <f>summary!J6</f>
        <v>0719</v>
      </c>
      <c r="D2" s="134" t="str">
        <f>summary!Q8</f>
        <v>2016</v>
      </c>
      <c r="E2" s="134" t="s">
        <v>1849</v>
      </c>
      <c r="F2" s="134" t="s">
        <v>1913</v>
      </c>
      <c r="G2" s="134" t="str">
        <f t="shared" ref="G2:G16" si="1">F2&amp;ROW()</f>
        <v>spd2</v>
      </c>
      <c r="I2" s="135"/>
      <c r="J2" s="257" t="s">
        <v>2017</v>
      </c>
      <c r="K2" s="257"/>
      <c r="L2" s="257"/>
      <c r="M2" s="257"/>
      <c r="N2" s="257"/>
      <c r="O2" s="257"/>
      <c r="P2" s="257"/>
      <c r="Q2" s="257"/>
    </row>
    <row r="3" spans="1:17" s="103" customFormat="1" ht="18">
      <c r="I3" s="105"/>
      <c r="J3" s="126"/>
      <c r="K3" s="126"/>
      <c r="L3" s="126"/>
      <c r="M3" s="126"/>
      <c r="N3" s="126"/>
      <c r="O3" s="126"/>
      <c r="P3" s="126"/>
      <c r="Q3" s="126"/>
    </row>
    <row r="4" spans="1:17">
      <c r="A4" s="9" t="str">
        <f t="shared" ca="1" si="0"/>
        <v>special Debt</v>
      </c>
      <c r="B4" s="9">
        <f>ROW()</f>
        <v>4</v>
      </c>
      <c r="C4" s="9" t="str">
        <f>summary!J6</f>
        <v>0719</v>
      </c>
      <c r="D4" s="9" t="str">
        <f>summary!Q8</f>
        <v>2016</v>
      </c>
      <c r="E4" s="9" t="s">
        <v>1849</v>
      </c>
      <c r="F4" s="9" t="s">
        <v>1913</v>
      </c>
      <c r="G4" s="9" t="str">
        <f t="shared" si="1"/>
        <v>spd4</v>
      </c>
      <c r="I4" s="21" t="s">
        <v>1766</v>
      </c>
      <c r="J4" s="21" t="s">
        <v>2013</v>
      </c>
      <c r="K4" s="21"/>
      <c r="L4" s="21"/>
      <c r="M4" s="45"/>
      <c r="N4" s="45"/>
      <c r="O4" s="45"/>
      <c r="P4" s="88"/>
      <c r="Q4" s="155">
        <v>0</v>
      </c>
    </row>
    <row r="5" spans="1:17">
      <c r="A5" s="9" t="str">
        <f t="shared" ca="1" si="0"/>
        <v>special Debt</v>
      </c>
      <c r="B5" s="9">
        <f>ROW()</f>
        <v>5</v>
      </c>
      <c r="C5" s="9" t="str">
        <f>summary!J6</f>
        <v>0719</v>
      </c>
      <c r="D5" s="9" t="str">
        <f>summary!Q8</f>
        <v>2016</v>
      </c>
      <c r="E5" s="9" t="s">
        <v>1849</v>
      </c>
      <c r="F5" s="9" t="s">
        <v>1913</v>
      </c>
      <c r="G5" s="9" t="str">
        <f t="shared" si="1"/>
        <v>spd5</v>
      </c>
      <c r="I5" s="45"/>
      <c r="J5" s="45"/>
      <c r="K5" s="45"/>
      <c r="L5" s="45"/>
      <c r="M5" s="45"/>
      <c r="N5" s="45"/>
      <c r="O5" s="45"/>
      <c r="P5" s="86"/>
      <c r="Q5" s="86"/>
    </row>
    <row r="6" spans="1:17">
      <c r="A6" s="9" t="str">
        <f t="shared" ca="1" si="0"/>
        <v>special Debt</v>
      </c>
      <c r="B6" s="9">
        <f>ROW()</f>
        <v>6</v>
      </c>
      <c r="C6" s="9" t="str">
        <f>summary!J6</f>
        <v>0719</v>
      </c>
      <c r="D6" s="9" t="str">
        <f>summary!Q8</f>
        <v>2016</v>
      </c>
      <c r="E6" s="9" t="s">
        <v>1849</v>
      </c>
      <c r="F6" s="9" t="s">
        <v>1913</v>
      </c>
      <c r="G6" s="9" t="str">
        <f t="shared" si="1"/>
        <v>spd6</v>
      </c>
      <c r="I6" s="45" t="s">
        <v>1767</v>
      </c>
      <c r="J6" s="45" t="s">
        <v>2053</v>
      </c>
      <c r="K6" s="45"/>
      <c r="L6" s="45"/>
      <c r="M6" s="45"/>
      <c r="N6" s="45"/>
      <c r="O6" s="45"/>
      <c r="P6" s="86"/>
      <c r="Q6" s="86"/>
    </row>
    <row r="7" spans="1:17">
      <c r="A7" s="9" t="str">
        <f t="shared" ca="1" si="0"/>
        <v>special Debt</v>
      </c>
      <c r="B7" s="9">
        <f>ROW()</f>
        <v>7</v>
      </c>
      <c r="C7" s="9" t="str">
        <f>summary!J6</f>
        <v>0719</v>
      </c>
      <c r="D7" s="9" t="str">
        <f>summary!Q8</f>
        <v>2016</v>
      </c>
      <c r="E7" s="9" t="s">
        <v>1849</v>
      </c>
      <c r="F7" s="9" t="s">
        <v>1913</v>
      </c>
      <c r="G7" s="9" t="str">
        <f t="shared" si="1"/>
        <v>spd7</v>
      </c>
      <c r="I7" s="45"/>
      <c r="J7" s="46" t="s">
        <v>1848</v>
      </c>
      <c r="K7" s="45"/>
      <c r="L7" s="45"/>
      <c r="M7" s="45"/>
      <c r="N7" s="45"/>
      <c r="O7" s="45"/>
      <c r="P7" s="86"/>
      <c r="Q7" s="86"/>
    </row>
    <row r="8" spans="1:17">
      <c r="A8" s="9" t="str">
        <f t="shared" ca="1" si="0"/>
        <v>special Debt</v>
      </c>
      <c r="B8" s="9">
        <f>ROW()</f>
        <v>8</v>
      </c>
      <c r="C8" s="9" t="str">
        <f>summary!J6</f>
        <v>0719</v>
      </c>
      <c r="D8" s="9" t="str">
        <f>summary!Q8</f>
        <v>2016</v>
      </c>
      <c r="E8" s="9" t="s">
        <v>1849</v>
      </c>
      <c r="F8" s="9" t="s">
        <v>1913</v>
      </c>
      <c r="G8" s="9" t="str">
        <f t="shared" si="1"/>
        <v>spd8</v>
      </c>
      <c r="I8" s="45"/>
      <c r="J8" s="45"/>
      <c r="K8" s="187" t="s">
        <v>1778</v>
      </c>
      <c r="L8" s="45" t="s">
        <v>2014</v>
      </c>
      <c r="M8" s="45"/>
      <c r="N8" s="45"/>
      <c r="O8" s="21"/>
      <c r="P8" s="155">
        <v>0</v>
      </c>
      <c r="Q8" s="88"/>
    </row>
    <row r="9" spans="1:17">
      <c r="A9" s="9" t="str">
        <f t="shared" ca="1" si="0"/>
        <v>special Debt</v>
      </c>
      <c r="B9" s="9">
        <f>ROW()</f>
        <v>9</v>
      </c>
      <c r="C9" s="9" t="str">
        <f>summary!J6</f>
        <v>0719</v>
      </c>
      <c r="D9" s="9" t="str">
        <f>summary!Q8</f>
        <v>2016</v>
      </c>
      <c r="E9" s="9" t="s">
        <v>1849</v>
      </c>
      <c r="F9" s="9" t="s">
        <v>1913</v>
      </c>
      <c r="G9" s="9" t="str">
        <f t="shared" si="1"/>
        <v>spd9</v>
      </c>
      <c r="I9" s="45"/>
      <c r="J9" s="45"/>
      <c r="K9" s="187" t="s">
        <v>1779</v>
      </c>
      <c r="L9" s="45" t="s">
        <v>2015</v>
      </c>
      <c r="M9" s="45"/>
      <c r="N9" s="45"/>
      <c r="O9" s="21"/>
      <c r="P9" s="155">
        <v>0</v>
      </c>
      <c r="Q9" s="88"/>
    </row>
    <row r="10" spans="1:17">
      <c r="A10" s="9" t="str">
        <f t="shared" ca="1" si="0"/>
        <v>special Debt</v>
      </c>
      <c r="B10" s="9">
        <f>ROW()</f>
        <v>10</v>
      </c>
      <c r="C10" s="9" t="str">
        <f>summary!J6</f>
        <v>0719</v>
      </c>
      <c r="D10" s="9" t="str">
        <f>summary!Q8</f>
        <v>2016</v>
      </c>
      <c r="E10" s="9" t="s">
        <v>1849</v>
      </c>
      <c r="F10" s="9" t="s">
        <v>1913</v>
      </c>
      <c r="G10" s="9" t="str">
        <f t="shared" si="1"/>
        <v>spd10</v>
      </c>
      <c r="I10" s="45"/>
      <c r="J10" s="45"/>
      <c r="K10" s="187" t="s">
        <v>1789</v>
      </c>
      <c r="L10" s="45" t="s">
        <v>2016</v>
      </c>
      <c r="M10" s="45"/>
      <c r="N10" s="45"/>
      <c r="O10" s="21"/>
      <c r="P10" s="155">
        <v>0</v>
      </c>
      <c r="Q10" s="88"/>
    </row>
    <row r="11" spans="1:17">
      <c r="A11" s="9" t="str">
        <f t="shared" ca="1" si="0"/>
        <v>special Debt</v>
      </c>
      <c r="B11" s="9">
        <f>ROW()</f>
        <v>11</v>
      </c>
      <c r="C11" s="9" t="str">
        <f>summary!J6</f>
        <v>0719</v>
      </c>
      <c r="D11" s="9" t="str">
        <f>summary!Q8</f>
        <v>2016</v>
      </c>
      <c r="E11" s="9" t="s">
        <v>1849</v>
      </c>
      <c r="F11" s="9" t="s">
        <v>1913</v>
      </c>
      <c r="G11" s="9" t="str">
        <f t="shared" si="1"/>
        <v>spd11</v>
      </c>
      <c r="I11" s="45"/>
      <c r="J11" s="45"/>
      <c r="K11" s="45"/>
      <c r="L11" s="45" t="s">
        <v>23</v>
      </c>
      <c r="M11" s="45"/>
      <c r="N11" s="45"/>
      <c r="O11" s="45"/>
      <c r="P11" s="88"/>
      <c r="Q11" s="50">
        <f>SUM(P8:P10)</f>
        <v>0</v>
      </c>
    </row>
    <row r="12" spans="1:17">
      <c r="A12" s="9" t="str">
        <f t="shared" ca="1" si="0"/>
        <v>special Debt</v>
      </c>
      <c r="B12" s="9">
        <f>ROW()</f>
        <v>12</v>
      </c>
      <c r="C12" s="9" t="str">
        <f>summary!J6</f>
        <v>0719</v>
      </c>
      <c r="D12" s="9" t="str">
        <f>summary!Q8</f>
        <v>2016</v>
      </c>
      <c r="E12" s="9" t="s">
        <v>1849</v>
      </c>
      <c r="F12" s="9" t="s">
        <v>1913</v>
      </c>
      <c r="G12" s="9" t="str">
        <f t="shared" si="1"/>
        <v>spd12</v>
      </c>
      <c r="I12" s="45" t="s">
        <v>1768</v>
      </c>
      <c r="J12" s="46" t="s">
        <v>2054</v>
      </c>
      <c r="K12" s="45"/>
      <c r="L12" s="45"/>
      <c r="M12" s="45"/>
      <c r="N12" s="45"/>
      <c r="O12" s="45"/>
      <c r="P12" s="88"/>
      <c r="Q12" s="155">
        <v>0</v>
      </c>
    </row>
    <row r="13" spans="1:17">
      <c r="A13" s="9" t="str">
        <f t="shared" ca="1" si="0"/>
        <v>special Debt</v>
      </c>
      <c r="B13" s="9">
        <f>ROW()</f>
        <v>13</v>
      </c>
      <c r="C13" s="9" t="str">
        <f>summary!J6</f>
        <v>0719</v>
      </c>
      <c r="D13" s="9" t="str">
        <f>summary!Q8</f>
        <v>2016</v>
      </c>
      <c r="E13" s="9" t="s">
        <v>1849</v>
      </c>
      <c r="F13" s="9" t="s">
        <v>1913</v>
      </c>
      <c r="G13" s="9" t="str">
        <f t="shared" si="1"/>
        <v>spd13</v>
      </c>
      <c r="I13" s="45"/>
      <c r="J13" s="45"/>
      <c r="K13" s="45"/>
      <c r="L13" s="45"/>
      <c r="M13" s="45"/>
      <c r="N13" s="45"/>
      <c r="O13" s="45"/>
      <c r="P13" s="88"/>
      <c r="Q13" s="88"/>
    </row>
    <row r="14" spans="1:17">
      <c r="A14" s="9" t="str">
        <f t="shared" ca="1" si="0"/>
        <v>special Debt</v>
      </c>
      <c r="B14" s="9">
        <f>ROW()</f>
        <v>14</v>
      </c>
      <c r="C14" s="9" t="str">
        <f>summary!J6</f>
        <v>0719</v>
      </c>
      <c r="D14" s="9" t="str">
        <f>summary!Q8</f>
        <v>2016</v>
      </c>
      <c r="E14" s="9" t="s">
        <v>1849</v>
      </c>
      <c r="F14" s="9" t="s">
        <v>1913</v>
      </c>
      <c r="G14" s="9" t="str">
        <f t="shared" si="1"/>
        <v>spd14</v>
      </c>
      <c r="I14" s="45" t="s">
        <v>1769</v>
      </c>
      <c r="J14" s="46" t="s">
        <v>2055</v>
      </c>
      <c r="K14" s="45"/>
      <c r="L14" s="45"/>
      <c r="M14" s="45"/>
      <c r="N14" s="45"/>
      <c r="O14" s="45"/>
      <c r="P14" s="88"/>
      <c r="Q14" s="155">
        <v>0</v>
      </c>
    </row>
    <row r="15" spans="1:17">
      <c r="A15" s="9" t="str">
        <f t="shared" ca="1" si="0"/>
        <v>special Debt</v>
      </c>
      <c r="B15" s="9">
        <f>ROW()</f>
        <v>15</v>
      </c>
      <c r="C15" s="9" t="str">
        <f>summary!J6</f>
        <v>0719</v>
      </c>
      <c r="D15" s="9" t="str">
        <f>summary!Q8</f>
        <v>2016</v>
      </c>
      <c r="E15" s="9" t="s">
        <v>1849</v>
      </c>
      <c r="F15" s="9" t="s">
        <v>1913</v>
      </c>
      <c r="G15" s="9" t="str">
        <f t="shared" si="1"/>
        <v>spd15</v>
      </c>
      <c r="I15" s="45"/>
      <c r="J15" s="45"/>
      <c r="K15" s="45"/>
      <c r="L15" s="45"/>
      <c r="M15" s="45"/>
      <c r="N15" s="45"/>
      <c r="O15" s="45"/>
      <c r="P15" s="88"/>
      <c r="Q15" s="86"/>
    </row>
    <row r="16" spans="1:17" ht="15.65" customHeight="1" thickBot="1">
      <c r="A16" s="9" t="str">
        <f t="shared" ca="1" si="0"/>
        <v>special Debt</v>
      </c>
      <c r="B16" s="9">
        <f>ROW()</f>
        <v>16</v>
      </c>
      <c r="C16" s="9" t="str">
        <f>summary!J6</f>
        <v>0719</v>
      </c>
      <c r="D16" s="9" t="str">
        <f>summary!Q8</f>
        <v>2016</v>
      </c>
      <c r="E16" s="9" t="s">
        <v>1849</v>
      </c>
      <c r="F16" s="9" t="s">
        <v>1913</v>
      </c>
      <c r="G16" s="9" t="str">
        <f t="shared" si="1"/>
        <v>spd16</v>
      </c>
      <c r="I16" s="45" t="s">
        <v>1771</v>
      </c>
      <c r="J16" s="258" t="s">
        <v>2056</v>
      </c>
      <c r="K16" s="258"/>
      <c r="L16" s="258"/>
      <c r="M16" s="258"/>
      <c r="N16" s="258"/>
      <c r="O16" s="258"/>
      <c r="P16" s="258"/>
      <c r="Q16" s="87">
        <f>SUM(Q4:Q14)</f>
        <v>0</v>
      </c>
    </row>
    <row r="17" spans="12:12" ht="16" thickTop="1"/>
    <row r="21" spans="12:12">
      <c r="L21" s="11" t="s">
        <v>22</v>
      </c>
    </row>
  </sheetData>
  <sheetProtection password="C7B6" sheet="1"/>
  <mergeCells count="3">
    <mergeCell ref="J2:Q2"/>
    <mergeCell ref="J1:Q1"/>
    <mergeCell ref="J16:P16"/>
  </mergeCells>
  <printOptions horizontalCentered="1"/>
  <pageMargins left="0.5" right="0.5" top="0.5" bottom="0.5" header="0.5" footer="0.25"/>
  <pageSetup paperSize="5" orientation="portrait" r:id="rId1"/>
  <headerFooter alignWithMargins="0">
    <oddFooter>&amp;A&amp;RPage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O54"/>
  <sheetViews>
    <sheetView showGridLines="0" topLeftCell="I1" zoomScaleNormal="100" workbookViewId="0">
      <selection activeCell="S22" sqref="S22"/>
    </sheetView>
  </sheetViews>
  <sheetFormatPr defaultRowHeight="15.5"/>
  <cols>
    <col min="1" max="8" width="5.58203125" style="110" hidden="1" customWidth="1"/>
    <col min="9" max="9" width="3.08203125" customWidth="1"/>
    <col min="10" max="10" width="3" customWidth="1"/>
    <col min="11" max="11" width="6.58203125" customWidth="1"/>
    <col min="12" max="12" width="40.58203125" customWidth="1"/>
    <col min="13" max="13" width="2.58203125" style="129" customWidth="1"/>
    <col min="14" max="14" width="17.83203125" customWidth="1"/>
    <col min="15" max="15" width="16.58203125" customWidth="1"/>
  </cols>
  <sheetData>
    <row r="1" spans="1:15" s="8" customFormat="1" ht="20">
      <c r="A1" s="151" t="str">
        <f t="shared" ref="A1:A54" ca="1" si="0">MID(CELL("filename",A1),FIND("]",CELL("filename",A1))+1,256)</f>
        <v>leases not in calc</v>
      </c>
      <c r="B1" s="151">
        <f>ROW()</f>
        <v>1</v>
      </c>
      <c r="C1" s="151" t="str">
        <f>summary!J6</f>
        <v>0719</v>
      </c>
      <c r="D1" s="151" t="str">
        <f>summary!Q8</f>
        <v>2016</v>
      </c>
      <c r="E1" s="151" t="s">
        <v>1849</v>
      </c>
      <c r="F1" s="151" t="s">
        <v>1972</v>
      </c>
      <c r="G1" s="151" t="str">
        <f>F1&amp;ROW()</f>
        <v>clo1</v>
      </c>
      <c r="H1" s="152"/>
      <c r="I1" s="244" t="s">
        <v>1955</v>
      </c>
      <c r="J1" s="244"/>
      <c r="K1" s="244"/>
      <c r="L1" s="244"/>
      <c r="M1" s="244"/>
      <c r="N1" s="244"/>
      <c r="O1" s="244"/>
    </row>
    <row r="2" spans="1:15" s="8" customFormat="1" ht="13">
      <c r="A2" s="151" t="str">
        <f t="shared" ca="1" si="0"/>
        <v>leases not in calc</v>
      </c>
      <c r="B2" s="151">
        <f>ROW()</f>
        <v>2</v>
      </c>
      <c r="C2" s="151" t="str">
        <f>summary!J6</f>
        <v>0719</v>
      </c>
      <c r="D2" s="151" t="str">
        <f>summary!Q8</f>
        <v>2016</v>
      </c>
      <c r="E2" s="151" t="s">
        <v>1849</v>
      </c>
      <c r="F2" s="151" t="s">
        <v>1972</v>
      </c>
      <c r="G2" s="151" t="str">
        <f t="shared" ref="G2:G32" si="1">F2&amp;ROW()</f>
        <v>clo2</v>
      </c>
      <c r="H2" s="152"/>
      <c r="I2" s="127">
        <v>1</v>
      </c>
      <c r="J2" s="80" t="s">
        <v>1956</v>
      </c>
      <c r="K2" s="36"/>
      <c r="L2" s="79"/>
      <c r="M2" s="128"/>
      <c r="N2" s="51"/>
      <c r="O2" s="51"/>
    </row>
    <row r="3" spans="1:15" s="8" customFormat="1" ht="13">
      <c r="A3" s="151" t="str">
        <f t="shared" ca="1" si="0"/>
        <v>leases not in calc</v>
      </c>
      <c r="B3" s="151">
        <f>ROW()</f>
        <v>3</v>
      </c>
      <c r="C3" s="151" t="str">
        <f>summary!J6</f>
        <v>0719</v>
      </c>
      <c r="D3" s="151" t="str">
        <f>summary!Q8</f>
        <v>2016</v>
      </c>
      <c r="E3" s="151" t="s">
        <v>1849</v>
      </c>
      <c r="F3" s="151" t="s">
        <v>1972</v>
      </c>
      <c r="G3" s="151" t="str">
        <f t="shared" si="1"/>
        <v>clo3</v>
      </c>
      <c r="H3" s="152"/>
      <c r="I3" s="36"/>
      <c r="J3" s="36"/>
      <c r="K3" s="131">
        <v>-1</v>
      </c>
      <c r="L3" s="183"/>
      <c r="M3" s="128"/>
      <c r="N3" s="155">
        <v>0</v>
      </c>
      <c r="O3" s="51"/>
    </row>
    <row r="4" spans="1:15" s="8" customFormat="1" ht="13">
      <c r="A4" s="151" t="str">
        <f t="shared" ca="1" si="0"/>
        <v>leases not in calc</v>
      </c>
      <c r="B4" s="151">
        <f>ROW()</f>
        <v>4</v>
      </c>
      <c r="C4" s="151" t="str">
        <f>summary!J6</f>
        <v>0719</v>
      </c>
      <c r="D4" s="151" t="str">
        <f>summary!Q8</f>
        <v>2016</v>
      </c>
      <c r="E4" s="151" t="s">
        <v>1849</v>
      </c>
      <c r="F4" s="151" t="s">
        <v>1972</v>
      </c>
      <c r="G4" s="151" t="str">
        <f t="shared" si="1"/>
        <v>clo4</v>
      </c>
      <c r="H4" s="152"/>
      <c r="I4" s="36"/>
      <c r="J4" s="36"/>
      <c r="K4" s="131">
        <v>-2</v>
      </c>
      <c r="L4" s="183"/>
      <c r="M4" s="128"/>
      <c r="N4" s="155">
        <v>0</v>
      </c>
      <c r="O4" s="51"/>
    </row>
    <row r="5" spans="1:15" s="8" customFormat="1" ht="13">
      <c r="A5" s="151" t="str">
        <f t="shared" ca="1" si="0"/>
        <v>leases not in calc</v>
      </c>
      <c r="B5" s="151">
        <f>ROW()</f>
        <v>5</v>
      </c>
      <c r="C5" s="151" t="str">
        <f>summary!J6</f>
        <v>0719</v>
      </c>
      <c r="D5" s="151" t="str">
        <f>summary!Q8</f>
        <v>2016</v>
      </c>
      <c r="E5" s="151" t="s">
        <v>1849</v>
      </c>
      <c r="F5" s="151" t="s">
        <v>1972</v>
      </c>
      <c r="G5" s="151" t="str">
        <f t="shared" si="1"/>
        <v>clo5</v>
      </c>
      <c r="H5" s="152"/>
      <c r="I5" s="36"/>
      <c r="J5" s="36"/>
      <c r="K5" s="131">
        <v>-3</v>
      </c>
      <c r="L5" s="183"/>
      <c r="M5" s="128"/>
      <c r="N5" s="155">
        <v>0</v>
      </c>
      <c r="O5" s="51"/>
    </row>
    <row r="6" spans="1:15" s="8" customFormat="1" ht="13">
      <c r="A6" s="151" t="str">
        <f t="shared" ca="1" si="0"/>
        <v>leases not in calc</v>
      </c>
      <c r="B6" s="151">
        <f>ROW()</f>
        <v>6</v>
      </c>
      <c r="C6" s="151" t="str">
        <f>summary!J6</f>
        <v>0719</v>
      </c>
      <c r="D6" s="151" t="str">
        <f>summary!Q8</f>
        <v>2016</v>
      </c>
      <c r="E6" s="151" t="s">
        <v>1849</v>
      </c>
      <c r="F6" s="151" t="s">
        <v>1972</v>
      </c>
      <c r="G6" s="151" t="str">
        <f t="shared" si="1"/>
        <v>clo6</v>
      </c>
      <c r="H6" s="152"/>
      <c r="I6" s="36"/>
      <c r="J6" s="36"/>
      <c r="K6" s="131">
        <v>-4</v>
      </c>
      <c r="L6" s="183"/>
      <c r="M6" s="128"/>
      <c r="N6" s="155">
        <v>0</v>
      </c>
      <c r="O6" s="51"/>
    </row>
    <row r="7" spans="1:15" s="8" customFormat="1" ht="13">
      <c r="A7" s="151" t="str">
        <f t="shared" ca="1" si="0"/>
        <v>leases not in calc</v>
      </c>
      <c r="B7" s="151">
        <f>ROW()</f>
        <v>7</v>
      </c>
      <c r="C7" s="151" t="str">
        <f>summary!J6</f>
        <v>0719</v>
      </c>
      <c r="D7" s="151" t="str">
        <f>summary!Q8</f>
        <v>2016</v>
      </c>
      <c r="E7" s="151" t="s">
        <v>1849</v>
      </c>
      <c r="F7" s="151" t="s">
        <v>1972</v>
      </c>
      <c r="G7" s="151" t="str">
        <f t="shared" si="1"/>
        <v>clo7</v>
      </c>
      <c r="H7" s="152"/>
      <c r="I7" s="36"/>
      <c r="J7" s="36"/>
      <c r="K7" s="131">
        <v>-5</v>
      </c>
      <c r="L7" s="183"/>
      <c r="M7" s="128"/>
      <c r="N7" s="155">
        <v>0</v>
      </c>
      <c r="O7" s="51"/>
    </row>
    <row r="8" spans="1:15" s="8" customFormat="1" ht="13">
      <c r="A8" s="151" t="str">
        <f t="shared" ca="1" si="0"/>
        <v>leases not in calc</v>
      </c>
      <c r="B8" s="151">
        <f>ROW()</f>
        <v>8</v>
      </c>
      <c r="C8" s="151" t="str">
        <f>summary!J6</f>
        <v>0719</v>
      </c>
      <c r="D8" s="151" t="str">
        <f>summary!Q8</f>
        <v>2016</v>
      </c>
      <c r="E8" s="151" t="s">
        <v>1849</v>
      </c>
      <c r="F8" s="151" t="s">
        <v>1972</v>
      </c>
      <c r="G8" s="151" t="str">
        <f t="shared" si="1"/>
        <v>clo8</v>
      </c>
      <c r="H8" s="152"/>
      <c r="I8" s="36"/>
      <c r="J8" s="36"/>
      <c r="K8" s="131">
        <v>-6</v>
      </c>
      <c r="L8" s="183"/>
      <c r="M8" s="128"/>
      <c r="N8" s="155">
        <v>0</v>
      </c>
      <c r="O8" s="51"/>
    </row>
    <row r="9" spans="1:15" s="8" customFormat="1" ht="13">
      <c r="A9" s="151" t="str">
        <f t="shared" ca="1" si="0"/>
        <v>leases not in calc</v>
      </c>
      <c r="B9" s="151">
        <f>ROW()</f>
        <v>9</v>
      </c>
      <c r="C9" s="151" t="str">
        <f>summary!J6</f>
        <v>0719</v>
      </c>
      <c r="D9" s="151" t="str">
        <f>summary!Q8</f>
        <v>2016</v>
      </c>
      <c r="E9" s="151" t="s">
        <v>1849</v>
      </c>
      <c r="F9" s="151" t="s">
        <v>1972</v>
      </c>
      <c r="G9" s="151" t="str">
        <f t="shared" si="1"/>
        <v>clo9</v>
      </c>
      <c r="H9" s="152"/>
      <c r="I9" s="36"/>
      <c r="J9" s="36"/>
      <c r="K9" s="131">
        <v>-7</v>
      </c>
      <c r="L9" s="183"/>
      <c r="M9" s="128"/>
      <c r="N9" s="155">
        <v>0</v>
      </c>
      <c r="O9" s="51"/>
    </row>
    <row r="10" spans="1:15" s="8" customFormat="1" ht="13">
      <c r="A10" s="151" t="str">
        <f t="shared" ca="1" si="0"/>
        <v>leases not in calc</v>
      </c>
      <c r="B10" s="151">
        <f>ROW()</f>
        <v>10</v>
      </c>
      <c r="C10" s="151" t="str">
        <f>summary!J6</f>
        <v>0719</v>
      </c>
      <c r="D10" s="151" t="str">
        <f>summary!Q8</f>
        <v>2016</v>
      </c>
      <c r="E10" s="151" t="s">
        <v>1849</v>
      </c>
      <c r="F10" s="151" t="s">
        <v>1972</v>
      </c>
      <c r="G10" s="151" t="str">
        <f t="shared" si="1"/>
        <v>clo10</v>
      </c>
      <c r="H10" s="152"/>
      <c r="I10" s="36"/>
      <c r="J10" s="36"/>
      <c r="K10" s="131">
        <v>-8</v>
      </c>
      <c r="L10" s="183"/>
      <c r="M10" s="128"/>
      <c r="N10" s="155">
        <v>0</v>
      </c>
      <c r="O10" s="51"/>
    </row>
    <row r="11" spans="1:15" s="8" customFormat="1" ht="13">
      <c r="A11" s="151" t="str">
        <f t="shared" ca="1" si="0"/>
        <v>leases not in calc</v>
      </c>
      <c r="B11" s="151">
        <f>ROW()</f>
        <v>11</v>
      </c>
      <c r="C11" s="151" t="str">
        <f>summary!J6</f>
        <v>0719</v>
      </c>
      <c r="D11" s="151" t="str">
        <f>summary!Q8</f>
        <v>2016</v>
      </c>
      <c r="E11" s="151" t="s">
        <v>1849</v>
      </c>
      <c r="F11" s="151" t="s">
        <v>1972</v>
      </c>
      <c r="G11" s="151" t="str">
        <f t="shared" si="1"/>
        <v>clo11</v>
      </c>
      <c r="H11" s="152"/>
      <c r="I11" s="36"/>
      <c r="J11" s="36"/>
      <c r="K11" s="131">
        <v>-9</v>
      </c>
      <c r="L11" s="183"/>
      <c r="M11" s="128"/>
      <c r="N11" s="155">
        <v>0</v>
      </c>
      <c r="O11" s="51"/>
    </row>
    <row r="12" spans="1:15" s="8" customFormat="1" ht="13">
      <c r="A12" s="151" t="str">
        <f t="shared" ca="1" si="0"/>
        <v>leases not in calc</v>
      </c>
      <c r="B12" s="151">
        <f>ROW()</f>
        <v>12</v>
      </c>
      <c r="C12" s="151" t="str">
        <f>summary!J6</f>
        <v>0719</v>
      </c>
      <c r="D12" s="151" t="str">
        <f>summary!Q8</f>
        <v>2016</v>
      </c>
      <c r="E12" s="151" t="s">
        <v>1849</v>
      </c>
      <c r="F12" s="151" t="s">
        <v>1972</v>
      </c>
      <c r="G12" s="151" t="str">
        <f t="shared" si="1"/>
        <v>clo12</v>
      </c>
      <c r="H12" s="152"/>
      <c r="I12" s="36"/>
      <c r="J12" s="36"/>
      <c r="K12" s="131">
        <v>-10</v>
      </c>
      <c r="L12" s="183"/>
      <c r="M12" s="128"/>
      <c r="N12" s="155">
        <v>0</v>
      </c>
      <c r="O12" s="51"/>
    </row>
    <row r="13" spans="1:15" s="8" customFormat="1" ht="13">
      <c r="A13" s="151" t="str">
        <f t="shared" ca="1" si="0"/>
        <v>leases not in calc</v>
      </c>
      <c r="B13" s="151">
        <f>ROW()</f>
        <v>13</v>
      </c>
      <c r="C13" s="151" t="str">
        <f>summary!J6</f>
        <v>0719</v>
      </c>
      <c r="D13" s="151" t="str">
        <f>summary!Q8</f>
        <v>2016</v>
      </c>
      <c r="E13" s="151" t="s">
        <v>1849</v>
      </c>
      <c r="F13" s="151" t="s">
        <v>1972</v>
      </c>
      <c r="G13" s="151" t="str">
        <f t="shared" si="1"/>
        <v>clo13</v>
      </c>
      <c r="H13" s="152"/>
      <c r="I13" s="36"/>
      <c r="J13" s="36"/>
      <c r="K13" s="131">
        <v>-11</v>
      </c>
      <c r="L13" s="183"/>
      <c r="M13" s="128"/>
      <c r="N13" s="155">
        <v>0</v>
      </c>
      <c r="O13" s="51"/>
    </row>
    <row r="14" spans="1:15" s="8" customFormat="1" ht="13">
      <c r="A14" s="151" t="str">
        <f t="shared" ca="1" si="0"/>
        <v>leases not in calc</v>
      </c>
      <c r="B14" s="151">
        <f>ROW()</f>
        <v>14</v>
      </c>
      <c r="C14" s="151" t="str">
        <f>summary!J6</f>
        <v>0719</v>
      </c>
      <c r="D14" s="151" t="str">
        <f>summary!Q8</f>
        <v>2016</v>
      </c>
      <c r="E14" s="151" t="s">
        <v>1849</v>
      </c>
      <c r="F14" s="151" t="s">
        <v>1972</v>
      </c>
      <c r="G14" s="151" t="str">
        <f t="shared" si="1"/>
        <v>clo14</v>
      </c>
      <c r="H14" s="152"/>
      <c r="I14" s="36"/>
      <c r="J14" s="36"/>
      <c r="K14" s="131">
        <v>-12</v>
      </c>
      <c r="L14" s="183"/>
      <c r="M14" s="128"/>
      <c r="N14" s="155">
        <v>0</v>
      </c>
      <c r="O14" s="51"/>
    </row>
    <row r="15" spans="1:15" s="8" customFormat="1" ht="13">
      <c r="A15" s="151" t="str">
        <f t="shared" ca="1" si="0"/>
        <v>leases not in calc</v>
      </c>
      <c r="B15" s="151">
        <f>ROW()</f>
        <v>15</v>
      </c>
      <c r="C15" s="151" t="str">
        <f>summary!J6</f>
        <v>0719</v>
      </c>
      <c r="D15" s="151" t="str">
        <f>summary!Q8</f>
        <v>2016</v>
      </c>
      <c r="E15" s="151" t="s">
        <v>1849</v>
      </c>
      <c r="F15" s="151" t="s">
        <v>1972</v>
      </c>
      <c r="G15" s="151" t="str">
        <f t="shared" si="1"/>
        <v>clo15</v>
      </c>
      <c r="H15" s="152"/>
      <c r="I15" s="36"/>
      <c r="J15" s="36"/>
      <c r="K15" s="131">
        <v>-13</v>
      </c>
      <c r="L15" s="183"/>
      <c r="M15" s="128"/>
      <c r="N15" s="155">
        <v>0</v>
      </c>
      <c r="O15" s="51"/>
    </row>
    <row r="16" spans="1:15" s="8" customFormat="1" ht="13">
      <c r="A16" s="151" t="str">
        <f t="shared" ca="1" si="0"/>
        <v>leases not in calc</v>
      </c>
      <c r="B16" s="151">
        <f>ROW()</f>
        <v>16</v>
      </c>
      <c r="C16" s="151" t="str">
        <f>summary!J6</f>
        <v>0719</v>
      </c>
      <c r="D16" s="151" t="str">
        <f>summary!Q8</f>
        <v>2016</v>
      </c>
      <c r="E16" s="151" t="s">
        <v>1849</v>
      </c>
      <c r="F16" s="151" t="s">
        <v>1972</v>
      </c>
      <c r="G16" s="151" t="str">
        <f t="shared" si="1"/>
        <v>clo16</v>
      </c>
      <c r="H16" s="152"/>
      <c r="I16" s="36"/>
      <c r="J16" s="36"/>
      <c r="K16" s="131">
        <v>-14</v>
      </c>
      <c r="L16" s="183"/>
      <c r="M16" s="128"/>
      <c r="N16" s="155">
        <v>0</v>
      </c>
      <c r="O16" s="51"/>
    </row>
    <row r="17" spans="1:15" s="8" customFormat="1" ht="13">
      <c r="A17" s="151" t="str">
        <f t="shared" ca="1" si="0"/>
        <v>leases not in calc</v>
      </c>
      <c r="B17" s="151">
        <f>ROW()</f>
        <v>17</v>
      </c>
      <c r="C17" s="151" t="str">
        <f>summary!J6</f>
        <v>0719</v>
      </c>
      <c r="D17" s="151" t="str">
        <f>summary!Q8</f>
        <v>2016</v>
      </c>
      <c r="E17" s="151" t="s">
        <v>1849</v>
      </c>
      <c r="F17" s="151" t="s">
        <v>1972</v>
      </c>
      <c r="G17" s="151" t="str">
        <f t="shared" si="1"/>
        <v>clo17</v>
      </c>
      <c r="H17" s="152"/>
      <c r="I17" s="36"/>
      <c r="J17" s="36"/>
      <c r="K17" s="131">
        <v>-15</v>
      </c>
      <c r="L17" s="183"/>
      <c r="M17" s="128"/>
      <c r="N17" s="155">
        <v>0</v>
      </c>
      <c r="O17" s="51"/>
    </row>
    <row r="18" spans="1:15" s="8" customFormat="1" ht="13">
      <c r="A18" s="151" t="str">
        <f t="shared" ca="1" si="0"/>
        <v>leases not in calc</v>
      </c>
      <c r="B18" s="151">
        <f>ROW()</f>
        <v>18</v>
      </c>
      <c r="C18" s="151" t="str">
        <f>summary!J6</f>
        <v>0719</v>
      </c>
      <c r="D18" s="151" t="str">
        <f>summary!Q8</f>
        <v>2016</v>
      </c>
      <c r="E18" s="151" t="s">
        <v>1849</v>
      </c>
      <c r="F18" s="151" t="s">
        <v>1972</v>
      </c>
      <c r="G18" s="151" t="str">
        <f t="shared" si="1"/>
        <v>clo18</v>
      </c>
      <c r="H18" s="152"/>
      <c r="I18" s="36"/>
      <c r="J18" s="36"/>
      <c r="K18" s="131">
        <v>-16</v>
      </c>
      <c r="L18" s="183"/>
      <c r="M18" s="128"/>
      <c r="N18" s="155">
        <v>0</v>
      </c>
      <c r="O18" s="51"/>
    </row>
    <row r="19" spans="1:15" s="8" customFormat="1" ht="13">
      <c r="A19" s="151" t="str">
        <f t="shared" ca="1" si="0"/>
        <v>leases not in calc</v>
      </c>
      <c r="B19" s="151">
        <f>ROW()</f>
        <v>19</v>
      </c>
      <c r="C19" s="151" t="str">
        <f>summary!J6</f>
        <v>0719</v>
      </c>
      <c r="D19" s="151" t="str">
        <f>summary!Q8</f>
        <v>2016</v>
      </c>
      <c r="E19" s="151" t="s">
        <v>1849</v>
      </c>
      <c r="F19" s="151" t="s">
        <v>1972</v>
      </c>
      <c r="G19" s="151" t="str">
        <f t="shared" si="1"/>
        <v>clo19</v>
      </c>
      <c r="H19" s="152"/>
      <c r="I19" s="36"/>
      <c r="J19" s="36"/>
      <c r="K19" s="131">
        <v>-17</v>
      </c>
      <c r="L19" s="183"/>
      <c r="M19" s="128"/>
      <c r="N19" s="155">
        <v>0</v>
      </c>
      <c r="O19" s="51"/>
    </row>
    <row r="20" spans="1:15" s="8" customFormat="1" ht="13">
      <c r="A20" s="151" t="str">
        <f t="shared" ca="1" si="0"/>
        <v>leases not in calc</v>
      </c>
      <c r="B20" s="151">
        <f>ROW()</f>
        <v>20</v>
      </c>
      <c r="C20" s="151" t="str">
        <f>summary!J6</f>
        <v>0719</v>
      </c>
      <c r="D20" s="151" t="str">
        <f>summary!Q8</f>
        <v>2016</v>
      </c>
      <c r="E20" s="151" t="s">
        <v>1849</v>
      </c>
      <c r="F20" s="151" t="s">
        <v>1972</v>
      </c>
      <c r="G20" s="151" t="str">
        <f t="shared" si="1"/>
        <v>clo20</v>
      </c>
      <c r="H20" s="152"/>
      <c r="I20" s="36"/>
      <c r="J20" s="36"/>
      <c r="K20" s="131">
        <v>-18</v>
      </c>
      <c r="L20" s="183"/>
      <c r="M20" s="128"/>
      <c r="N20" s="155">
        <v>0</v>
      </c>
      <c r="O20" s="72"/>
    </row>
    <row r="21" spans="1:15" s="8" customFormat="1" ht="13">
      <c r="A21" s="151" t="str">
        <f t="shared" ca="1" si="0"/>
        <v>leases not in calc</v>
      </c>
      <c r="B21" s="151">
        <f>ROW()</f>
        <v>21</v>
      </c>
      <c r="C21" s="151" t="str">
        <f>summary!J6</f>
        <v>0719</v>
      </c>
      <c r="D21" s="151" t="str">
        <f>summary!Q8</f>
        <v>2016</v>
      </c>
      <c r="E21" s="151" t="s">
        <v>1849</v>
      </c>
      <c r="F21" s="151" t="s">
        <v>1972</v>
      </c>
      <c r="G21" s="151" t="str">
        <f t="shared" si="1"/>
        <v>clo21</v>
      </c>
      <c r="H21" s="152"/>
      <c r="I21" s="36"/>
      <c r="J21" s="36"/>
      <c r="K21" s="131">
        <v>-19</v>
      </c>
      <c r="L21" s="183"/>
      <c r="M21" s="128"/>
      <c r="N21" s="155">
        <v>0</v>
      </c>
      <c r="O21" s="72"/>
    </row>
    <row r="22" spans="1:15" s="8" customFormat="1" ht="13">
      <c r="A22" s="151" t="str">
        <f t="shared" ca="1" si="0"/>
        <v>leases not in calc</v>
      </c>
      <c r="B22" s="151">
        <f>ROW()</f>
        <v>22</v>
      </c>
      <c r="C22" s="151" t="str">
        <f>summary!J6</f>
        <v>0719</v>
      </c>
      <c r="D22" s="151" t="str">
        <f>summary!Q8</f>
        <v>2016</v>
      </c>
      <c r="E22" s="151" t="s">
        <v>1849</v>
      </c>
      <c r="F22" s="151" t="s">
        <v>1972</v>
      </c>
      <c r="G22" s="151" t="str">
        <f t="shared" si="1"/>
        <v>clo22</v>
      </c>
      <c r="H22" s="152"/>
      <c r="I22" s="36"/>
      <c r="J22" s="36"/>
      <c r="K22" s="131">
        <v>-20</v>
      </c>
      <c r="L22" s="183"/>
      <c r="M22" s="128"/>
      <c r="N22" s="155">
        <v>0</v>
      </c>
      <c r="O22" s="72"/>
    </row>
    <row r="23" spans="1:15" s="8" customFormat="1" ht="13">
      <c r="A23" s="151" t="str">
        <f t="shared" ca="1" si="0"/>
        <v>leases not in calc</v>
      </c>
      <c r="B23" s="151">
        <f>ROW()</f>
        <v>23</v>
      </c>
      <c r="C23" s="151" t="str">
        <f>summary!J6</f>
        <v>0719</v>
      </c>
      <c r="D23" s="151" t="str">
        <f>summary!Q8</f>
        <v>2016</v>
      </c>
      <c r="E23" s="151" t="s">
        <v>1849</v>
      </c>
      <c r="F23" s="151" t="s">
        <v>1972</v>
      </c>
      <c r="G23" s="151" t="str">
        <f t="shared" si="1"/>
        <v>clo23</v>
      </c>
      <c r="H23" s="152"/>
      <c r="I23" s="36"/>
      <c r="J23" s="36"/>
      <c r="K23" s="131">
        <v>-21</v>
      </c>
      <c r="L23" s="183"/>
      <c r="M23" s="128"/>
      <c r="N23" s="155">
        <v>0</v>
      </c>
      <c r="O23" s="72"/>
    </row>
    <row r="24" spans="1:15" s="8" customFormat="1" ht="13">
      <c r="A24" s="151" t="str">
        <f t="shared" ca="1" si="0"/>
        <v>leases not in calc</v>
      </c>
      <c r="B24" s="151">
        <f>ROW()</f>
        <v>24</v>
      </c>
      <c r="C24" s="151" t="str">
        <f>summary!J6</f>
        <v>0719</v>
      </c>
      <c r="D24" s="151" t="str">
        <f>summary!Q8</f>
        <v>2016</v>
      </c>
      <c r="E24" s="151" t="s">
        <v>1849</v>
      </c>
      <c r="F24" s="151" t="s">
        <v>1972</v>
      </c>
      <c r="G24" s="151" t="str">
        <f t="shared" si="1"/>
        <v>clo24</v>
      </c>
      <c r="H24" s="152"/>
      <c r="I24" s="36"/>
      <c r="J24" s="36"/>
      <c r="K24" s="131">
        <v>-22</v>
      </c>
      <c r="L24" s="183"/>
      <c r="M24" s="128"/>
      <c r="N24" s="155">
        <v>0</v>
      </c>
      <c r="O24" s="72"/>
    </row>
    <row r="25" spans="1:15" s="8" customFormat="1" ht="13">
      <c r="A25" s="151" t="str">
        <f t="shared" ca="1" si="0"/>
        <v>leases not in calc</v>
      </c>
      <c r="B25" s="151">
        <f>ROW()</f>
        <v>25</v>
      </c>
      <c r="C25" s="151" t="str">
        <f>summary!J6</f>
        <v>0719</v>
      </c>
      <c r="D25" s="151" t="str">
        <f>summary!Q8</f>
        <v>2016</v>
      </c>
      <c r="E25" s="151" t="s">
        <v>1849</v>
      </c>
      <c r="F25" s="151" t="s">
        <v>1972</v>
      </c>
      <c r="G25" s="151" t="str">
        <f t="shared" si="1"/>
        <v>clo25</v>
      </c>
      <c r="H25" s="152"/>
      <c r="I25" s="36"/>
      <c r="J25" s="36"/>
      <c r="K25" s="131">
        <v>-23</v>
      </c>
      <c r="L25" s="183"/>
      <c r="M25" s="128"/>
      <c r="N25" s="155">
        <v>0</v>
      </c>
      <c r="O25" s="72"/>
    </row>
    <row r="26" spans="1:15" s="8" customFormat="1" ht="13">
      <c r="A26" s="151" t="str">
        <f t="shared" ca="1" si="0"/>
        <v>leases not in calc</v>
      </c>
      <c r="B26" s="151">
        <f>ROW()</f>
        <v>26</v>
      </c>
      <c r="C26" s="151" t="str">
        <f>summary!J6</f>
        <v>0719</v>
      </c>
      <c r="D26" s="151" t="str">
        <f>summary!Q8</f>
        <v>2016</v>
      </c>
      <c r="E26" s="151" t="s">
        <v>1849</v>
      </c>
      <c r="F26" s="151" t="s">
        <v>1972</v>
      </c>
      <c r="G26" s="151" t="str">
        <f t="shared" si="1"/>
        <v>clo26</v>
      </c>
      <c r="H26" s="152"/>
      <c r="I26" s="36"/>
      <c r="J26" s="36"/>
      <c r="K26" s="131">
        <v>-24</v>
      </c>
      <c r="L26" s="183"/>
      <c r="M26" s="128"/>
      <c r="N26" s="155">
        <v>0</v>
      </c>
      <c r="O26" s="72"/>
    </row>
    <row r="27" spans="1:15" s="8" customFormat="1" ht="13">
      <c r="A27" s="151" t="str">
        <f t="shared" ca="1" si="0"/>
        <v>leases not in calc</v>
      </c>
      <c r="B27" s="151">
        <f>ROW()</f>
        <v>27</v>
      </c>
      <c r="C27" s="151" t="str">
        <f>summary!J6</f>
        <v>0719</v>
      </c>
      <c r="D27" s="151" t="s">
        <v>22</v>
      </c>
      <c r="E27" s="151" t="s">
        <v>1849</v>
      </c>
      <c r="F27" s="151" t="s">
        <v>1972</v>
      </c>
      <c r="G27" s="151" t="str">
        <f t="shared" si="1"/>
        <v>clo27</v>
      </c>
      <c r="H27" s="152"/>
      <c r="I27" s="36"/>
      <c r="J27" s="36"/>
      <c r="K27" s="131">
        <v>-25</v>
      </c>
      <c r="L27" s="183"/>
      <c r="M27" s="128"/>
      <c r="N27" s="155">
        <v>0</v>
      </c>
      <c r="O27" s="72"/>
    </row>
    <row r="28" spans="1:15" s="8" customFormat="1" ht="13">
      <c r="A28" s="151" t="str">
        <f t="shared" ca="1" si="0"/>
        <v>leases not in calc</v>
      </c>
      <c r="B28" s="151">
        <f>ROW()</f>
        <v>28</v>
      </c>
      <c r="C28" s="151" t="str">
        <f>summary!J6</f>
        <v>0719</v>
      </c>
      <c r="D28" s="151" t="str">
        <f>summary!Q8</f>
        <v>2016</v>
      </c>
      <c r="E28" s="151" t="s">
        <v>1849</v>
      </c>
      <c r="F28" s="151" t="s">
        <v>1972</v>
      </c>
      <c r="G28" s="151" t="str">
        <f t="shared" si="1"/>
        <v>clo28</v>
      </c>
      <c r="H28" s="152"/>
      <c r="I28" s="36"/>
      <c r="J28" s="36"/>
      <c r="K28" s="131">
        <v>-26</v>
      </c>
      <c r="L28" s="183"/>
      <c r="M28" s="128"/>
      <c r="N28" s="155">
        <v>0</v>
      </c>
      <c r="O28" s="72"/>
    </row>
    <row r="29" spans="1:15" s="8" customFormat="1" ht="13">
      <c r="A29" s="151" t="str">
        <f t="shared" ca="1" si="0"/>
        <v>leases not in calc</v>
      </c>
      <c r="B29" s="151">
        <f>ROW()</f>
        <v>29</v>
      </c>
      <c r="C29" s="151" t="str">
        <f>summary!J6</f>
        <v>0719</v>
      </c>
      <c r="D29" s="151" t="str">
        <f>summary!Q8</f>
        <v>2016</v>
      </c>
      <c r="E29" s="151" t="s">
        <v>1849</v>
      </c>
      <c r="F29" s="151" t="s">
        <v>1972</v>
      </c>
      <c r="G29" s="151" t="str">
        <f t="shared" si="1"/>
        <v>clo29</v>
      </c>
      <c r="H29" s="152"/>
      <c r="I29" s="36"/>
      <c r="J29" s="36"/>
      <c r="K29" s="131">
        <v>-27</v>
      </c>
      <c r="L29" s="183"/>
      <c r="M29" s="128"/>
      <c r="N29" s="155">
        <v>0</v>
      </c>
      <c r="O29" s="72"/>
    </row>
    <row r="30" spans="1:15" s="8" customFormat="1" ht="13">
      <c r="A30" s="151" t="str">
        <f t="shared" ca="1" si="0"/>
        <v>leases not in calc</v>
      </c>
      <c r="B30" s="151">
        <f>ROW()</f>
        <v>30</v>
      </c>
      <c r="C30" s="151" t="str">
        <f>summary!J6</f>
        <v>0719</v>
      </c>
      <c r="D30" s="151" t="str">
        <f>summary!Q8</f>
        <v>2016</v>
      </c>
      <c r="E30" s="151" t="s">
        <v>1849</v>
      </c>
      <c r="F30" s="151" t="s">
        <v>1972</v>
      </c>
      <c r="G30" s="151" t="str">
        <f t="shared" si="1"/>
        <v>clo30</v>
      </c>
      <c r="H30" s="152"/>
      <c r="I30" s="36"/>
      <c r="J30" s="36"/>
      <c r="K30" s="131">
        <v>-28</v>
      </c>
      <c r="L30" s="183"/>
      <c r="M30" s="128"/>
      <c r="N30" s="155">
        <v>0</v>
      </c>
      <c r="O30" s="72"/>
    </row>
    <row r="31" spans="1:15" s="8" customFormat="1" ht="13">
      <c r="A31" s="151" t="str">
        <f t="shared" ca="1" si="0"/>
        <v>leases not in calc</v>
      </c>
      <c r="B31" s="151">
        <f>ROW()</f>
        <v>31</v>
      </c>
      <c r="C31" s="151" t="str">
        <f>summary!J6</f>
        <v>0719</v>
      </c>
      <c r="D31" s="151" t="str">
        <f>summary!Q8</f>
        <v>2016</v>
      </c>
      <c r="E31" s="151" t="s">
        <v>1849</v>
      </c>
      <c r="F31" s="151" t="s">
        <v>1972</v>
      </c>
      <c r="G31" s="151" t="str">
        <f t="shared" si="1"/>
        <v>clo31</v>
      </c>
      <c r="H31" s="152"/>
      <c r="I31" s="36"/>
      <c r="J31" s="36"/>
      <c r="K31" s="131">
        <v>-29</v>
      </c>
      <c r="L31" s="183"/>
      <c r="M31" s="128"/>
      <c r="N31" s="155">
        <v>0</v>
      </c>
      <c r="O31" s="72"/>
    </row>
    <row r="32" spans="1:15" s="8" customFormat="1" ht="13">
      <c r="A32" s="151" t="str">
        <f t="shared" ca="1" si="0"/>
        <v>leases not in calc</v>
      </c>
      <c r="B32" s="151">
        <f>ROW()</f>
        <v>32</v>
      </c>
      <c r="C32" s="151" t="str">
        <f>summary!J6</f>
        <v>0719</v>
      </c>
      <c r="D32" s="151" t="str">
        <f>summary!Q8</f>
        <v>2016</v>
      </c>
      <c r="E32" s="151" t="s">
        <v>1849</v>
      </c>
      <c r="F32" s="151" t="s">
        <v>1972</v>
      </c>
      <c r="G32" s="151" t="str">
        <f t="shared" si="1"/>
        <v>clo32</v>
      </c>
      <c r="H32" s="152"/>
      <c r="I32" s="36"/>
      <c r="J32" s="36"/>
      <c r="K32" s="131">
        <v>-30</v>
      </c>
      <c r="L32" s="183"/>
      <c r="M32" s="128"/>
      <c r="N32" s="155">
        <v>0</v>
      </c>
      <c r="O32" s="72"/>
    </row>
    <row r="33" spans="1:15" s="8" customFormat="1" ht="13">
      <c r="A33" s="151" t="str">
        <f t="shared" ca="1" si="0"/>
        <v>leases not in calc</v>
      </c>
      <c r="B33" s="151">
        <f>ROW()</f>
        <v>33</v>
      </c>
      <c r="C33" s="151" t="str">
        <f>summary!J6</f>
        <v>0719</v>
      </c>
      <c r="D33" s="153" t="str">
        <f>summary!Q8</f>
        <v>2016</v>
      </c>
      <c r="E33" s="151" t="s">
        <v>1849</v>
      </c>
      <c r="F33" s="151" t="s">
        <v>1972</v>
      </c>
      <c r="G33" s="151" t="str">
        <f>F32&amp;ROW()</f>
        <v>clo33</v>
      </c>
      <c r="H33" s="152"/>
      <c r="I33" s="36"/>
      <c r="J33" s="36"/>
      <c r="K33" s="131">
        <v>-31</v>
      </c>
      <c r="L33" s="183"/>
      <c r="M33" s="128"/>
      <c r="N33" s="155">
        <v>0</v>
      </c>
      <c r="O33" s="72"/>
    </row>
    <row r="34" spans="1:15" s="8" customFormat="1" ht="13">
      <c r="A34" s="151" t="str">
        <f t="shared" ca="1" si="0"/>
        <v>leases not in calc</v>
      </c>
      <c r="B34" s="151">
        <f>ROW()</f>
        <v>34</v>
      </c>
      <c r="C34" s="151" t="str">
        <f>summary!J6</f>
        <v>0719</v>
      </c>
      <c r="D34" s="153" t="str">
        <f>summary!Q8</f>
        <v>2016</v>
      </c>
      <c r="E34" s="151" t="s">
        <v>1849</v>
      </c>
      <c r="F34" s="151" t="s">
        <v>1972</v>
      </c>
      <c r="G34" s="151" t="str">
        <f>F32&amp;ROW()</f>
        <v>clo34</v>
      </c>
      <c r="H34" s="152"/>
      <c r="I34" s="36"/>
      <c r="J34" s="36"/>
      <c r="K34" s="131">
        <v>-32</v>
      </c>
      <c r="L34" s="183"/>
      <c r="M34" s="128"/>
      <c r="N34" s="155">
        <v>0</v>
      </c>
      <c r="O34" s="72"/>
    </row>
    <row r="35" spans="1:15" s="8" customFormat="1" ht="13">
      <c r="A35" s="151" t="str">
        <f t="shared" ca="1" si="0"/>
        <v>leases not in calc</v>
      </c>
      <c r="B35" s="151">
        <f>ROW()</f>
        <v>35</v>
      </c>
      <c r="C35" s="151" t="str">
        <f>summary!J6</f>
        <v>0719</v>
      </c>
      <c r="D35" s="153" t="str">
        <f>summary!Q8</f>
        <v>2016</v>
      </c>
      <c r="E35" s="151" t="s">
        <v>1849</v>
      </c>
      <c r="F35" s="151" t="s">
        <v>1972</v>
      </c>
      <c r="G35" s="151" t="str">
        <f>F32&amp;ROW()</f>
        <v>clo35</v>
      </c>
      <c r="H35" s="152"/>
      <c r="I35" s="36"/>
      <c r="J35" s="36"/>
      <c r="K35" s="131">
        <v>-33</v>
      </c>
      <c r="L35" s="183"/>
      <c r="M35" s="128"/>
      <c r="N35" s="155">
        <v>0</v>
      </c>
      <c r="O35" s="72"/>
    </row>
    <row r="36" spans="1:15" s="8" customFormat="1" ht="13">
      <c r="A36" s="151" t="str">
        <f t="shared" ca="1" si="0"/>
        <v>leases not in calc</v>
      </c>
      <c r="B36" s="151">
        <f>ROW()</f>
        <v>36</v>
      </c>
      <c r="C36" s="151" t="str">
        <f>summary!J6</f>
        <v>0719</v>
      </c>
      <c r="D36" s="153" t="str">
        <f>summary!Q8</f>
        <v>2016</v>
      </c>
      <c r="E36" s="151" t="s">
        <v>1849</v>
      </c>
      <c r="F36" s="151" t="s">
        <v>1972</v>
      </c>
      <c r="G36" s="151" t="str">
        <f>F32&amp;ROW()</f>
        <v>clo36</v>
      </c>
      <c r="H36" s="152"/>
      <c r="I36" s="36"/>
      <c r="J36" s="36"/>
      <c r="K36" s="131">
        <v>-34</v>
      </c>
      <c r="L36" s="183"/>
      <c r="M36" s="128"/>
      <c r="N36" s="155">
        <v>0</v>
      </c>
      <c r="O36" s="72"/>
    </row>
    <row r="37" spans="1:15" s="8" customFormat="1" ht="13">
      <c r="A37" s="151" t="str">
        <f t="shared" ca="1" si="0"/>
        <v>leases not in calc</v>
      </c>
      <c r="B37" s="151">
        <f>ROW()</f>
        <v>37</v>
      </c>
      <c r="C37" s="151" t="str">
        <f>summary!J6</f>
        <v>0719</v>
      </c>
      <c r="D37" s="153" t="str">
        <f>summary!Q8</f>
        <v>2016</v>
      </c>
      <c r="E37" s="151" t="s">
        <v>1849</v>
      </c>
      <c r="F37" s="151" t="s">
        <v>1972</v>
      </c>
      <c r="G37" s="151" t="str">
        <f>F32&amp;ROW()</f>
        <v>clo37</v>
      </c>
      <c r="H37" s="152"/>
      <c r="I37" s="36"/>
      <c r="J37" s="36"/>
      <c r="K37" s="131">
        <v>-35</v>
      </c>
      <c r="L37" s="183"/>
      <c r="M37" s="128"/>
      <c r="N37" s="155">
        <v>0</v>
      </c>
      <c r="O37" s="72"/>
    </row>
    <row r="38" spans="1:15" s="8" customFormat="1" ht="13">
      <c r="A38" s="151" t="str">
        <f t="shared" ca="1" si="0"/>
        <v>leases not in calc</v>
      </c>
      <c r="B38" s="151">
        <f>ROW()</f>
        <v>38</v>
      </c>
      <c r="C38" s="151" t="str">
        <f>summary!J6</f>
        <v>0719</v>
      </c>
      <c r="D38" s="153" t="str">
        <f>summary!Q8</f>
        <v>2016</v>
      </c>
      <c r="E38" s="151" t="s">
        <v>1849</v>
      </c>
      <c r="F38" s="151" t="s">
        <v>1972</v>
      </c>
      <c r="G38" s="151" t="str">
        <f>F32&amp;ROW()</f>
        <v>clo38</v>
      </c>
      <c r="H38" s="152"/>
      <c r="I38" s="36"/>
      <c r="J38" s="36"/>
      <c r="K38" s="131">
        <v>-36</v>
      </c>
      <c r="L38" s="183"/>
      <c r="M38" s="128"/>
      <c r="N38" s="155">
        <v>0</v>
      </c>
      <c r="O38" s="72"/>
    </row>
    <row r="39" spans="1:15" s="8" customFormat="1" ht="13">
      <c r="A39" s="151" t="str">
        <f t="shared" ca="1" si="0"/>
        <v>leases not in calc</v>
      </c>
      <c r="B39" s="151">
        <f>ROW()</f>
        <v>39</v>
      </c>
      <c r="C39" s="151" t="str">
        <f>summary!J6</f>
        <v>0719</v>
      </c>
      <c r="D39" s="153" t="str">
        <f>summary!Q8</f>
        <v>2016</v>
      </c>
      <c r="E39" s="151" t="s">
        <v>1849</v>
      </c>
      <c r="F39" s="151" t="s">
        <v>1972</v>
      </c>
      <c r="G39" s="151" t="str">
        <f>F32&amp;ROW()</f>
        <v>clo39</v>
      </c>
      <c r="H39" s="152"/>
      <c r="I39" s="36"/>
      <c r="J39" s="36"/>
      <c r="K39" s="131">
        <v>-37</v>
      </c>
      <c r="L39" s="183"/>
      <c r="M39" s="128"/>
      <c r="N39" s="155">
        <v>0</v>
      </c>
      <c r="O39" s="72"/>
    </row>
    <row r="40" spans="1:15" s="8" customFormat="1" ht="13">
      <c r="A40" s="151" t="str">
        <f t="shared" ca="1" si="0"/>
        <v>leases not in calc</v>
      </c>
      <c r="B40" s="151">
        <f>ROW()</f>
        <v>40</v>
      </c>
      <c r="C40" s="151" t="str">
        <f>summary!J6</f>
        <v>0719</v>
      </c>
      <c r="D40" s="153" t="str">
        <f>summary!Q8</f>
        <v>2016</v>
      </c>
      <c r="E40" s="151" t="s">
        <v>1849</v>
      </c>
      <c r="F40" s="151" t="s">
        <v>1972</v>
      </c>
      <c r="G40" s="151" t="str">
        <f>F32&amp;ROW()</f>
        <v>clo40</v>
      </c>
      <c r="H40" s="152"/>
      <c r="I40" s="36"/>
      <c r="J40" s="36"/>
      <c r="K40" s="131">
        <v>-38</v>
      </c>
      <c r="L40" s="183"/>
      <c r="M40" s="128"/>
      <c r="N40" s="155">
        <v>0</v>
      </c>
      <c r="O40" s="72"/>
    </row>
    <row r="41" spans="1:15" s="8" customFormat="1" ht="13">
      <c r="A41" s="151" t="str">
        <f t="shared" ca="1" si="0"/>
        <v>leases not in calc</v>
      </c>
      <c r="B41" s="151">
        <f>ROW()</f>
        <v>41</v>
      </c>
      <c r="C41" s="151" t="str">
        <f>summary!J6</f>
        <v>0719</v>
      </c>
      <c r="D41" s="153" t="str">
        <f>summary!Q8</f>
        <v>2016</v>
      </c>
      <c r="E41" s="151" t="s">
        <v>1849</v>
      </c>
      <c r="F41" s="151" t="s">
        <v>1972</v>
      </c>
      <c r="G41" s="151" t="str">
        <f>F32&amp;ROW()</f>
        <v>clo41</v>
      </c>
      <c r="H41" s="152"/>
      <c r="I41" s="36"/>
      <c r="J41" s="36"/>
      <c r="K41" s="131">
        <v>-39</v>
      </c>
      <c r="L41" s="183"/>
      <c r="M41" s="128"/>
      <c r="N41" s="155">
        <v>0</v>
      </c>
      <c r="O41" s="72"/>
    </row>
    <row r="42" spans="1:15" s="8" customFormat="1" ht="13">
      <c r="A42" s="151" t="str">
        <f t="shared" ca="1" si="0"/>
        <v>leases not in calc</v>
      </c>
      <c r="B42" s="151">
        <f>ROW()</f>
        <v>42</v>
      </c>
      <c r="C42" s="151" t="str">
        <f>summary!J6</f>
        <v>0719</v>
      </c>
      <c r="D42" s="153" t="str">
        <f>summary!Q8</f>
        <v>2016</v>
      </c>
      <c r="E42" s="151" t="s">
        <v>1849</v>
      </c>
      <c r="F42" s="151" t="s">
        <v>1972</v>
      </c>
      <c r="G42" s="151" t="str">
        <f>F32&amp;ROW()</f>
        <v>clo42</v>
      </c>
      <c r="H42" s="152"/>
      <c r="I42" s="36"/>
      <c r="J42" s="36"/>
      <c r="K42" s="131">
        <v>-40</v>
      </c>
      <c r="L42" s="183"/>
      <c r="M42" s="128"/>
      <c r="N42" s="155">
        <v>0</v>
      </c>
      <c r="O42" s="72"/>
    </row>
    <row r="43" spans="1:15" s="8" customFormat="1" ht="13">
      <c r="A43" s="151" t="str">
        <f t="shared" ca="1" si="0"/>
        <v>leases not in calc</v>
      </c>
      <c r="B43" s="151">
        <f>ROW()</f>
        <v>43</v>
      </c>
      <c r="C43" s="151" t="str">
        <f>summary!J6</f>
        <v>0719</v>
      </c>
      <c r="D43" s="153" t="str">
        <f>summary!Q8</f>
        <v>2016</v>
      </c>
      <c r="E43" s="151" t="s">
        <v>1849</v>
      </c>
      <c r="F43" s="151" t="s">
        <v>1972</v>
      </c>
      <c r="G43" s="151" t="str">
        <f>F32&amp;ROW()</f>
        <v>clo43</v>
      </c>
      <c r="H43" s="152"/>
      <c r="I43" s="36"/>
      <c r="J43" s="36"/>
      <c r="K43" s="131">
        <v>-41</v>
      </c>
      <c r="L43" s="183"/>
      <c r="M43" s="128"/>
      <c r="N43" s="155">
        <v>0</v>
      </c>
      <c r="O43" s="72"/>
    </row>
    <row r="44" spans="1:15" s="8" customFormat="1" ht="13">
      <c r="A44" s="151" t="str">
        <f t="shared" ca="1" si="0"/>
        <v>leases not in calc</v>
      </c>
      <c r="B44" s="151">
        <f>ROW()</f>
        <v>44</v>
      </c>
      <c r="C44" s="151" t="str">
        <f>summary!J6</f>
        <v>0719</v>
      </c>
      <c r="D44" s="153" t="str">
        <f>summary!Q8</f>
        <v>2016</v>
      </c>
      <c r="E44" s="151" t="s">
        <v>1849</v>
      </c>
      <c r="F44" s="151" t="s">
        <v>1972</v>
      </c>
      <c r="G44" s="151" t="str">
        <f>F32&amp;ROW()</f>
        <v>clo44</v>
      </c>
      <c r="H44" s="152"/>
      <c r="I44" s="36"/>
      <c r="J44" s="36"/>
      <c r="K44" s="131">
        <v>-42</v>
      </c>
      <c r="L44" s="183"/>
      <c r="M44" s="128"/>
      <c r="N44" s="155">
        <v>0</v>
      </c>
      <c r="O44" s="72"/>
    </row>
    <row r="45" spans="1:15" s="8" customFormat="1" ht="13">
      <c r="A45" s="151" t="str">
        <f t="shared" ca="1" si="0"/>
        <v>leases not in calc</v>
      </c>
      <c r="B45" s="151">
        <f>ROW()</f>
        <v>45</v>
      </c>
      <c r="C45" s="151" t="str">
        <f>summary!J6</f>
        <v>0719</v>
      </c>
      <c r="D45" s="153" t="str">
        <f>summary!Q8</f>
        <v>2016</v>
      </c>
      <c r="E45" s="151" t="s">
        <v>1849</v>
      </c>
      <c r="F45" s="151" t="s">
        <v>1972</v>
      </c>
      <c r="G45" s="151" t="str">
        <f>F32&amp;ROW()</f>
        <v>clo45</v>
      </c>
      <c r="H45" s="152"/>
      <c r="I45" s="36"/>
      <c r="J45" s="36"/>
      <c r="K45" s="131">
        <v>-43</v>
      </c>
      <c r="L45" s="183"/>
      <c r="M45" s="128"/>
      <c r="N45" s="155">
        <v>0</v>
      </c>
      <c r="O45" s="72"/>
    </row>
    <row r="46" spans="1:15" s="8" customFormat="1" ht="13">
      <c r="A46" s="151" t="str">
        <f t="shared" ca="1" si="0"/>
        <v>leases not in calc</v>
      </c>
      <c r="B46" s="151">
        <f>ROW()</f>
        <v>46</v>
      </c>
      <c r="C46" s="151" t="str">
        <f>summary!J6</f>
        <v>0719</v>
      </c>
      <c r="D46" s="153" t="str">
        <f>summary!Q8</f>
        <v>2016</v>
      </c>
      <c r="E46" s="151" t="s">
        <v>1849</v>
      </c>
      <c r="F46" s="151" t="s">
        <v>1972</v>
      </c>
      <c r="G46" s="151" t="str">
        <f>F32&amp;ROW()</f>
        <v>clo46</v>
      </c>
      <c r="H46" s="152"/>
      <c r="I46" s="36"/>
      <c r="J46" s="36"/>
      <c r="K46" s="131">
        <v>-44</v>
      </c>
      <c r="L46" s="183"/>
      <c r="M46" s="128"/>
      <c r="N46" s="155">
        <v>0</v>
      </c>
      <c r="O46" s="72"/>
    </row>
    <row r="47" spans="1:15" s="8" customFormat="1" ht="13">
      <c r="A47" s="151" t="str">
        <f t="shared" ca="1" si="0"/>
        <v>leases not in calc</v>
      </c>
      <c r="B47" s="151">
        <f>ROW()</f>
        <v>47</v>
      </c>
      <c r="C47" s="151" t="str">
        <f>summary!J6</f>
        <v>0719</v>
      </c>
      <c r="D47" s="153" t="str">
        <f>summary!Q8</f>
        <v>2016</v>
      </c>
      <c r="E47" s="151" t="s">
        <v>1849</v>
      </c>
      <c r="F47" s="151" t="s">
        <v>1972</v>
      </c>
      <c r="G47" s="151" t="str">
        <f>F32&amp;ROW()</f>
        <v>clo47</v>
      </c>
      <c r="H47" s="152"/>
      <c r="I47" s="36"/>
      <c r="J47" s="36"/>
      <c r="K47" s="131">
        <v>-45</v>
      </c>
      <c r="L47" s="183"/>
      <c r="M47" s="128"/>
      <c r="N47" s="155">
        <v>0</v>
      </c>
      <c r="O47" s="72"/>
    </row>
    <row r="48" spans="1:15" s="8" customFormat="1" ht="13">
      <c r="A48" s="151" t="str">
        <f t="shared" ca="1" si="0"/>
        <v>leases not in calc</v>
      </c>
      <c r="B48" s="151">
        <f>ROW()</f>
        <v>48</v>
      </c>
      <c r="C48" s="151" t="str">
        <f>summary!J6</f>
        <v>0719</v>
      </c>
      <c r="D48" s="153" t="str">
        <f>summary!Q8</f>
        <v>2016</v>
      </c>
      <c r="E48" s="151" t="s">
        <v>1849</v>
      </c>
      <c r="F48" s="151" t="s">
        <v>1972</v>
      </c>
      <c r="G48" s="151" t="str">
        <f>F32&amp;ROW()</f>
        <v>clo48</v>
      </c>
      <c r="H48" s="152"/>
      <c r="I48" s="36"/>
      <c r="J48" s="36"/>
      <c r="K48" s="131">
        <v>-46</v>
      </c>
      <c r="L48" s="183"/>
      <c r="M48" s="128"/>
      <c r="N48" s="155">
        <v>0</v>
      </c>
      <c r="O48" s="72"/>
    </row>
    <row r="49" spans="1:15" s="8" customFormat="1" ht="13">
      <c r="A49" s="151" t="str">
        <f t="shared" ca="1" si="0"/>
        <v>leases not in calc</v>
      </c>
      <c r="B49" s="151">
        <f>ROW()</f>
        <v>49</v>
      </c>
      <c r="C49" s="151" t="str">
        <f>summary!J6</f>
        <v>0719</v>
      </c>
      <c r="D49" s="153" t="str">
        <f>summary!Q8</f>
        <v>2016</v>
      </c>
      <c r="E49" s="151" t="s">
        <v>1849</v>
      </c>
      <c r="F49" s="151" t="s">
        <v>1972</v>
      </c>
      <c r="G49" s="151" t="str">
        <f>F32&amp;ROW()</f>
        <v>clo49</v>
      </c>
      <c r="H49" s="152"/>
      <c r="I49" s="36"/>
      <c r="J49" s="36"/>
      <c r="K49" s="131">
        <v>-47</v>
      </c>
      <c r="L49" s="183"/>
      <c r="M49" s="128"/>
      <c r="N49" s="155">
        <v>0</v>
      </c>
      <c r="O49" s="72"/>
    </row>
    <row r="50" spans="1:15" s="8" customFormat="1" ht="13">
      <c r="A50" s="151" t="str">
        <f t="shared" ca="1" si="0"/>
        <v>leases not in calc</v>
      </c>
      <c r="B50" s="151">
        <f>ROW()</f>
        <v>50</v>
      </c>
      <c r="C50" s="151" t="str">
        <f>summary!J6</f>
        <v>0719</v>
      </c>
      <c r="D50" s="153" t="str">
        <f>summary!Q8</f>
        <v>2016</v>
      </c>
      <c r="E50" s="151" t="s">
        <v>1849</v>
      </c>
      <c r="F50" s="151" t="s">
        <v>1972</v>
      </c>
      <c r="G50" s="151" t="str">
        <f>F32&amp;ROW()</f>
        <v>clo50</v>
      </c>
      <c r="H50" s="152"/>
      <c r="I50" s="36"/>
      <c r="J50" s="36"/>
      <c r="K50" s="131">
        <v>-48</v>
      </c>
      <c r="L50" s="183"/>
      <c r="M50" s="128"/>
      <c r="N50" s="155">
        <v>0</v>
      </c>
      <c r="O50" s="72"/>
    </row>
    <row r="51" spans="1:15" s="8" customFormat="1" ht="13">
      <c r="A51" s="151" t="str">
        <f t="shared" ca="1" si="0"/>
        <v>leases not in calc</v>
      </c>
      <c r="B51" s="151">
        <f>ROW()</f>
        <v>51</v>
      </c>
      <c r="C51" s="151" t="str">
        <f>summary!J6</f>
        <v>0719</v>
      </c>
      <c r="D51" s="153" t="str">
        <f>summary!Q8</f>
        <v>2016</v>
      </c>
      <c r="E51" s="151" t="s">
        <v>1849</v>
      </c>
      <c r="F51" s="151" t="s">
        <v>1972</v>
      </c>
      <c r="G51" s="151" t="str">
        <f>F32&amp;ROW()</f>
        <v>clo51</v>
      </c>
      <c r="H51" s="152"/>
      <c r="I51" s="36"/>
      <c r="J51" s="36"/>
      <c r="K51" s="131">
        <v>-49</v>
      </c>
      <c r="L51" s="183"/>
      <c r="M51" s="128"/>
      <c r="N51" s="155">
        <v>0</v>
      </c>
      <c r="O51" s="72"/>
    </row>
    <row r="52" spans="1:15" s="8" customFormat="1" ht="13">
      <c r="A52" s="151" t="str">
        <f t="shared" ca="1" si="0"/>
        <v>leases not in calc</v>
      </c>
      <c r="B52" s="151">
        <f>ROW()</f>
        <v>52</v>
      </c>
      <c r="C52" s="151" t="str">
        <f>summary!J6</f>
        <v>0719</v>
      </c>
      <c r="D52" s="153" t="str">
        <f>summary!Q8</f>
        <v>2016</v>
      </c>
      <c r="E52" s="151" t="s">
        <v>1849</v>
      </c>
      <c r="F52" s="151" t="s">
        <v>1972</v>
      </c>
      <c r="G52" s="151" t="str">
        <f>F32&amp;ROW()</f>
        <v>clo52</v>
      </c>
      <c r="H52" s="152"/>
      <c r="I52" s="36"/>
      <c r="J52" s="36"/>
      <c r="K52" s="131">
        <v>-50</v>
      </c>
      <c r="L52" s="183"/>
      <c r="M52" s="128"/>
      <c r="N52" s="155">
        <v>0</v>
      </c>
      <c r="O52" s="72"/>
    </row>
    <row r="53" spans="1:15" s="8" customFormat="1" ht="13.5" thickBot="1">
      <c r="A53" s="151" t="str">
        <f t="shared" ca="1" si="0"/>
        <v>leases not in calc</v>
      </c>
      <c r="B53" s="151">
        <f>ROW()</f>
        <v>53</v>
      </c>
      <c r="C53" s="151" t="str">
        <f>summary!J6</f>
        <v>0719</v>
      </c>
      <c r="D53" s="151" t="str">
        <f>summary!Q8</f>
        <v>2016</v>
      </c>
      <c r="E53" s="151" t="s">
        <v>1849</v>
      </c>
      <c r="F53" s="151" t="s">
        <v>1916</v>
      </c>
      <c r="G53" s="151" t="str">
        <f>F32&amp;ROW()</f>
        <v>clo53</v>
      </c>
      <c r="H53" s="152"/>
      <c r="I53" s="36"/>
      <c r="J53" s="36"/>
      <c r="K53" s="80" t="s">
        <v>1957</v>
      </c>
      <c r="L53" s="79"/>
      <c r="M53" s="128"/>
      <c r="N53" s="89"/>
      <c r="O53" s="87">
        <f>SUM(N3:N52)</f>
        <v>0</v>
      </c>
    </row>
    <row r="54" spans="1:15" s="8" customFormat="1" ht="13.5" thickTop="1">
      <c r="A54" s="151" t="str">
        <f t="shared" ca="1" si="0"/>
        <v>leases not in calc</v>
      </c>
      <c r="B54" s="151">
        <f>ROW()</f>
        <v>54</v>
      </c>
      <c r="C54" s="151" t="str">
        <f>summary!J6</f>
        <v>0719</v>
      </c>
      <c r="D54" s="151" t="str">
        <f>summary!Q8</f>
        <v>2016</v>
      </c>
      <c r="E54" s="151" t="s">
        <v>1849</v>
      </c>
      <c r="F54" s="151" t="s">
        <v>1917</v>
      </c>
      <c r="G54" s="151" t="str">
        <f>F32&amp;ROW()</f>
        <v>clo54</v>
      </c>
      <c r="H54" s="152"/>
      <c r="I54" s="36"/>
      <c r="J54" s="36"/>
      <c r="K54" s="36"/>
      <c r="L54" s="79"/>
      <c r="M54" s="128"/>
      <c r="N54" s="51"/>
      <c r="O54" s="51"/>
    </row>
  </sheetData>
  <sheetProtection password="C7B6" sheet="1" formatRows="0"/>
  <mergeCells count="1">
    <mergeCell ref="I1:O1"/>
  </mergeCells>
  <printOptions horizontalCentered="1"/>
  <pageMargins left="0.5" right="0.5" top="0.5" bottom="0.5" header="0.5" footer="0.25"/>
  <pageSetup paperSize="5" scale="98" orientation="portrait" r:id="rId1"/>
  <headerFooter alignWithMargins="0">
    <oddFooter>&amp;A&amp;RPage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pageSetUpPr fitToPage="1"/>
  </sheetPr>
  <dimension ref="A1:O54"/>
  <sheetViews>
    <sheetView showGridLines="0" topLeftCell="I1" zoomScaleNormal="100" workbookViewId="0">
      <selection activeCell="L3" sqref="L3"/>
    </sheetView>
  </sheetViews>
  <sheetFormatPr defaultRowHeight="15.5"/>
  <cols>
    <col min="1" max="8" width="5.58203125" hidden="1" customWidth="1"/>
    <col min="9" max="9" width="3.08203125" customWidth="1"/>
    <col min="10" max="10" width="3" customWidth="1"/>
    <col min="11" max="11" width="6.58203125" customWidth="1"/>
    <col min="12" max="12" width="40.58203125" customWidth="1"/>
    <col min="13" max="13" width="2.58203125" style="129" customWidth="1"/>
    <col min="14" max="14" width="17.83203125" customWidth="1"/>
    <col min="15" max="15" width="16.58203125" customWidth="1"/>
  </cols>
  <sheetData>
    <row r="1" spans="1:15" s="8" customFormat="1" ht="20">
      <c r="A1" s="151" t="str">
        <f t="shared" ref="A1:A54" ca="1" si="0">MID(CELL("filename",A1),FIND("]",CELL("filename",A1))+1,256)</f>
        <v>guarantees not in calc</v>
      </c>
      <c r="B1" s="151">
        <f>ROW()</f>
        <v>1</v>
      </c>
      <c r="C1" s="151" t="str">
        <f>summary!J6</f>
        <v>0719</v>
      </c>
      <c r="D1" s="151" t="str">
        <f>summary!Q8</f>
        <v>2016</v>
      </c>
      <c r="E1" s="151" t="s">
        <v>1849</v>
      </c>
      <c r="F1" s="151" t="s">
        <v>2008</v>
      </c>
      <c r="G1" s="151" t="str">
        <f>F1&amp;ROW()</f>
        <v>gnic1</v>
      </c>
      <c r="H1" s="152"/>
      <c r="I1" s="244" t="s">
        <v>1955</v>
      </c>
      <c r="J1" s="244"/>
      <c r="K1" s="244"/>
      <c r="L1" s="244"/>
      <c r="M1" s="244"/>
      <c r="N1" s="244"/>
      <c r="O1" s="244"/>
    </row>
    <row r="2" spans="1:15" s="8" customFormat="1" ht="13">
      <c r="A2" s="151" t="str">
        <f t="shared" ca="1" si="0"/>
        <v>guarantees not in calc</v>
      </c>
      <c r="B2" s="151">
        <f>ROW()</f>
        <v>2</v>
      </c>
      <c r="C2" s="151" t="str">
        <f>summary!J6</f>
        <v>0719</v>
      </c>
      <c r="D2" s="151" t="str">
        <f>summary!Q8</f>
        <v>2016</v>
      </c>
      <c r="E2" s="151" t="s">
        <v>1849</v>
      </c>
      <c r="F2" s="151" t="s">
        <v>2008</v>
      </c>
      <c r="G2" s="151" t="str">
        <f t="shared" ref="G2:G32" si="1">F2&amp;ROW()</f>
        <v>gnic2</v>
      </c>
      <c r="H2" s="152"/>
      <c r="I2" s="127">
        <v>2</v>
      </c>
      <c r="J2" s="80" t="s">
        <v>1958</v>
      </c>
      <c r="K2" s="36"/>
      <c r="L2" s="79"/>
      <c r="M2" s="128"/>
      <c r="N2" s="51"/>
      <c r="O2" s="51"/>
    </row>
    <row r="3" spans="1:15" s="8" customFormat="1" ht="13">
      <c r="A3" s="151" t="str">
        <f t="shared" ca="1" si="0"/>
        <v>guarantees not in calc</v>
      </c>
      <c r="B3" s="151">
        <f>ROW()</f>
        <v>3</v>
      </c>
      <c r="C3" s="151" t="str">
        <f>summary!J6</f>
        <v>0719</v>
      </c>
      <c r="D3" s="151" t="str">
        <f>summary!Q8</f>
        <v>2016</v>
      </c>
      <c r="E3" s="151" t="s">
        <v>1849</v>
      </c>
      <c r="F3" s="151" t="s">
        <v>2008</v>
      </c>
      <c r="G3" s="151" t="str">
        <f t="shared" si="1"/>
        <v>gnic3</v>
      </c>
      <c r="H3" s="152"/>
      <c r="I3" s="36"/>
      <c r="J3" s="36"/>
      <c r="K3" s="131">
        <v>-1</v>
      </c>
      <c r="L3" s="183"/>
      <c r="M3" s="128"/>
      <c r="N3" s="155">
        <v>0</v>
      </c>
      <c r="O3" s="51"/>
    </row>
    <row r="4" spans="1:15" s="8" customFormat="1" ht="13">
      <c r="A4" s="151" t="str">
        <f t="shared" ca="1" si="0"/>
        <v>guarantees not in calc</v>
      </c>
      <c r="B4" s="151">
        <f>ROW()</f>
        <v>4</v>
      </c>
      <c r="C4" s="151" t="str">
        <f>summary!J6</f>
        <v>0719</v>
      </c>
      <c r="D4" s="151" t="str">
        <f>summary!Q8</f>
        <v>2016</v>
      </c>
      <c r="E4" s="151" t="s">
        <v>1849</v>
      </c>
      <c r="F4" s="151" t="s">
        <v>2008</v>
      </c>
      <c r="G4" s="151" t="str">
        <f t="shared" si="1"/>
        <v>gnic4</v>
      </c>
      <c r="H4" s="152"/>
      <c r="I4" s="36"/>
      <c r="J4" s="36"/>
      <c r="K4" s="131">
        <v>-2</v>
      </c>
      <c r="L4" s="183"/>
      <c r="M4" s="128"/>
      <c r="N4" s="155">
        <v>0</v>
      </c>
      <c r="O4" s="51"/>
    </row>
    <row r="5" spans="1:15" s="8" customFormat="1" ht="13">
      <c r="A5" s="151" t="str">
        <f t="shared" ca="1" si="0"/>
        <v>guarantees not in calc</v>
      </c>
      <c r="B5" s="151">
        <f>ROW()</f>
        <v>5</v>
      </c>
      <c r="C5" s="151" t="str">
        <f>summary!J6</f>
        <v>0719</v>
      </c>
      <c r="D5" s="151" t="str">
        <f>summary!Q8</f>
        <v>2016</v>
      </c>
      <c r="E5" s="151" t="s">
        <v>1849</v>
      </c>
      <c r="F5" s="151" t="s">
        <v>2008</v>
      </c>
      <c r="G5" s="151" t="str">
        <f t="shared" si="1"/>
        <v>gnic5</v>
      </c>
      <c r="H5" s="152"/>
      <c r="I5" s="36"/>
      <c r="J5" s="36"/>
      <c r="K5" s="131">
        <v>-3</v>
      </c>
      <c r="L5" s="183"/>
      <c r="M5" s="128"/>
      <c r="N5" s="155">
        <v>0</v>
      </c>
      <c r="O5" s="51"/>
    </row>
    <row r="6" spans="1:15" s="8" customFormat="1" ht="13">
      <c r="A6" s="151" t="str">
        <f t="shared" ca="1" si="0"/>
        <v>guarantees not in calc</v>
      </c>
      <c r="B6" s="151">
        <f>ROW()</f>
        <v>6</v>
      </c>
      <c r="C6" s="151" t="str">
        <f>summary!J6</f>
        <v>0719</v>
      </c>
      <c r="D6" s="151" t="str">
        <f>summary!Q8</f>
        <v>2016</v>
      </c>
      <c r="E6" s="151" t="s">
        <v>1849</v>
      </c>
      <c r="F6" s="151" t="s">
        <v>2008</v>
      </c>
      <c r="G6" s="151" t="str">
        <f t="shared" si="1"/>
        <v>gnic6</v>
      </c>
      <c r="H6" s="152"/>
      <c r="I6" s="36"/>
      <c r="J6" s="36"/>
      <c r="K6" s="131">
        <v>-4</v>
      </c>
      <c r="L6" s="183"/>
      <c r="M6" s="128"/>
      <c r="N6" s="155">
        <v>0</v>
      </c>
      <c r="O6" s="51"/>
    </row>
    <row r="7" spans="1:15" s="8" customFormat="1" ht="13">
      <c r="A7" s="151" t="str">
        <f t="shared" ca="1" si="0"/>
        <v>guarantees not in calc</v>
      </c>
      <c r="B7" s="151">
        <f>ROW()</f>
        <v>7</v>
      </c>
      <c r="C7" s="151" t="str">
        <f>summary!J6</f>
        <v>0719</v>
      </c>
      <c r="D7" s="151" t="str">
        <f>summary!Q8</f>
        <v>2016</v>
      </c>
      <c r="E7" s="151" t="s">
        <v>1849</v>
      </c>
      <c r="F7" s="151" t="s">
        <v>2008</v>
      </c>
      <c r="G7" s="151" t="str">
        <f t="shared" si="1"/>
        <v>gnic7</v>
      </c>
      <c r="H7" s="152"/>
      <c r="I7" s="36"/>
      <c r="J7" s="36"/>
      <c r="K7" s="131">
        <v>-5</v>
      </c>
      <c r="L7" s="183"/>
      <c r="M7" s="128"/>
      <c r="N7" s="155">
        <v>0</v>
      </c>
      <c r="O7" s="51"/>
    </row>
    <row r="8" spans="1:15" s="8" customFormat="1" ht="13">
      <c r="A8" s="151" t="str">
        <f t="shared" ca="1" si="0"/>
        <v>guarantees not in calc</v>
      </c>
      <c r="B8" s="151">
        <f>ROW()</f>
        <v>8</v>
      </c>
      <c r="C8" s="151" t="str">
        <f>summary!J6</f>
        <v>0719</v>
      </c>
      <c r="D8" s="151" t="str">
        <f>summary!Q8</f>
        <v>2016</v>
      </c>
      <c r="E8" s="151" t="s">
        <v>1849</v>
      </c>
      <c r="F8" s="151" t="s">
        <v>2008</v>
      </c>
      <c r="G8" s="151" t="str">
        <f t="shared" si="1"/>
        <v>gnic8</v>
      </c>
      <c r="H8" s="152"/>
      <c r="I8" s="36"/>
      <c r="J8" s="36"/>
      <c r="K8" s="131">
        <v>-6</v>
      </c>
      <c r="L8" s="183"/>
      <c r="M8" s="128"/>
      <c r="N8" s="155">
        <v>0</v>
      </c>
      <c r="O8" s="51"/>
    </row>
    <row r="9" spans="1:15" s="8" customFormat="1" ht="13">
      <c r="A9" s="151" t="str">
        <f t="shared" ca="1" si="0"/>
        <v>guarantees not in calc</v>
      </c>
      <c r="B9" s="151">
        <f>ROW()</f>
        <v>9</v>
      </c>
      <c r="C9" s="151" t="str">
        <f>summary!J6</f>
        <v>0719</v>
      </c>
      <c r="D9" s="151" t="str">
        <f>summary!Q8</f>
        <v>2016</v>
      </c>
      <c r="E9" s="151" t="s">
        <v>1849</v>
      </c>
      <c r="F9" s="151" t="s">
        <v>2008</v>
      </c>
      <c r="G9" s="151" t="str">
        <f t="shared" si="1"/>
        <v>gnic9</v>
      </c>
      <c r="H9" s="152"/>
      <c r="I9" s="36"/>
      <c r="J9" s="36"/>
      <c r="K9" s="131">
        <v>-7</v>
      </c>
      <c r="L9" s="183"/>
      <c r="M9" s="128"/>
      <c r="N9" s="155">
        <v>0</v>
      </c>
      <c r="O9" s="51"/>
    </row>
    <row r="10" spans="1:15" s="8" customFormat="1" ht="13">
      <c r="A10" s="151" t="str">
        <f t="shared" ca="1" si="0"/>
        <v>guarantees not in calc</v>
      </c>
      <c r="B10" s="151">
        <f>ROW()</f>
        <v>10</v>
      </c>
      <c r="C10" s="151" t="str">
        <f>summary!J6</f>
        <v>0719</v>
      </c>
      <c r="D10" s="151" t="str">
        <f>summary!Q8</f>
        <v>2016</v>
      </c>
      <c r="E10" s="151" t="s">
        <v>1849</v>
      </c>
      <c r="F10" s="151" t="s">
        <v>2008</v>
      </c>
      <c r="G10" s="151" t="str">
        <f t="shared" si="1"/>
        <v>gnic10</v>
      </c>
      <c r="H10" s="152"/>
      <c r="I10" s="36"/>
      <c r="J10" s="36"/>
      <c r="K10" s="131">
        <v>-8</v>
      </c>
      <c r="L10" s="183"/>
      <c r="M10" s="128"/>
      <c r="N10" s="155">
        <v>0</v>
      </c>
      <c r="O10" s="51"/>
    </row>
    <row r="11" spans="1:15" s="8" customFormat="1" ht="13">
      <c r="A11" s="151" t="str">
        <f t="shared" ca="1" si="0"/>
        <v>guarantees not in calc</v>
      </c>
      <c r="B11" s="151">
        <f>ROW()</f>
        <v>11</v>
      </c>
      <c r="C11" s="151" t="str">
        <f>summary!J6</f>
        <v>0719</v>
      </c>
      <c r="D11" s="151" t="str">
        <f>summary!Q8</f>
        <v>2016</v>
      </c>
      <c r="E11" s="151" t="s">
        <v>1849</v>
      </c>
      <c r="F11" s="151" t="s">
        <v>2008</v>
      </c>
      <c r="G11" s="151" t="str">
        <f t="shared" si="1"/>
        <v>gnic11</v>
      </c>
      <c r="H11" s="152"/>
      <c r="I11" s="36"/>
      <c r="J11" s="36"/>
      <c r="K11" s="131">
        <v>-9</v>
      </c>
      <c r="L11" s="183"/>
      <c r="M11" s="128"/>
      <c r="N11" s="155">
        <v>0</v>
      </c>
      <c r="O11" s="51"/>
    </row>
    <row r="12" spans="1:15" s="8" customFormat="1" ht="13">
      <c r="A12" s="151" t="str">
        <f t="shared" ca="1" si="0"/>
        <v>guarantees not in calc</v>
      </c>
      <c r="B12" s="151">
        <f>ROW()</f>
        <v>12</v>
      </c>
      <c r="C12" s="151" t="str">
        <f>summary!J6</f>
        <v>0719</v>
      </c>
      <c r="D12" s="151" t="str">
        <f>summary!Q8</f>
        <v>2016</v>
      </c>
      <c r="E12" s="151" t="s">
        <v>1849</v>
      </c>
      <c r="F12" s="151" t="s">
        <v>2008</v>
      </c>
      <c r="G12" s="151" t="str">
        <f t="shared" si="1"/>
        <v>gnic12</v>
      </c>
      <c r="H12" s="152"/>
      <c r="I12" s="36"/>
      <c r="J12" s="36"/>
      <c r="K12" s="131">
        <v>-10</v>
      </c>
      <c r="L12" s="183"/>
      <c r="M12" s="128"/>
      <c r="N12" s="155">
        <v>0</v>
      </c>
      <c r="O12" s="51"/>
    </row>
    <row r="13" spans="1:15" s="8" customFormat="1" ht="13">
      <c r="A13" s="151" t="str">
        <f t="shared" ca="1" si="0"/>
        <v>guarantees not in calc</v>
      </c>
      <c r="B13" s="151">
        <f>ROW()</f>
        <v>13</v>
      </c>
      <c r="C13" s="151" t="str">
        <f>summary!J6</f>
        <v>0719</v>
      </c>
      <c r="D13" s="151" t="str">
        <f>summary!Q8</f>
        <v>2016</v>
      </c>
      <c r="E13" s="151" t="s">
        <v>1849</v>
      </c>
      <c r="F13" s="151" t="s">
        <v>2008</v>
      </c>
      <c r="G13" s="151" t="str">
        <f t="shared" si="1"/>
        <v>gnic13</v>
      </c>
      <c r="H13" s="152"/>
      <c r="I13" s="36"/>
      <c r="J13" s="36"/>
      <c r="K13" s="131">
        <v>-11</v>
      </c>
      <c r="L13" s="183"/>
      <c r="M13" s="128"/>
      <c r="N13" s="155">
        <v>0</v>
      </c>
      <c r="O13" s="51"/>
    </row>
    <row r="14" spans="1:15" s="8" customFormat="1" ht="13">
      <c r="A14" s="151" t="str">
        <f t="shared" ca="1" si="0"/>
        <v>guarantees not in calc</v>
      </c>
      <c r="B14" s="151">
        <f>ROW()</f>
        <v>14</v>
      </c>
      <c r="C14" s="151" t="str">
        <f>summary!J6</f>
        <v>0719</v>
      </c>
      <c r="D14" s="151" t="str">
        <f>summary!Q8</f>
        <v>2016</v>
      </c>
      <c r="E14" s="151" t="s">
        <v>1849</v>
      </c>
      <c r="F14" s="151" t="s">
        <v>2008</v>
      </c>
      <c r="G14" s="151" t="str">
        <f t="shared" si="1"/>
        <v>gnic14</v>
      </c>
      <c r="H14" s="152"/>
      <c r="I14" s="36"/>
      <c r="J14" s="36"/>
      <c r="K14" s="131">
        <v>-12</v>
      </c>
      <c r="L14" s="183"/>
      <c r="M14" s="128"/>
      <c r="N14" s="155">
        <v>0</v>
      </c>
      <c r="O14" s="51"/>
    </row>
    <row r="15" spans="1:15" s="8" customFormat="1" ht="13">
      <c r="A15" s="151" t="str">
        <f t="shared" ca="1" si="0"/>
        <v>guarantees not in calc</v>
      </c>
      <c r="B15" s="151">
        <f>ROW()</f>
        <v>15</v>
      </c>
      <c r="C15" s="151" t="str">
        <f>summary!J6</f>
        <v>0719</v>
      </c>
      <c r="D15" s="151" t="str">
        <f>summary!Q8</f>
        <v>2016</v>
      </c>
      <c r="E15" s="151" t="s">
        <v>1849</v>
      </c>
      <c r="F15" s="151" t="s">
        <v>2008</v>
      </c>
      <c r="G15" s="151" t="str">
        <f t="shared" si="1"/>
        <v>gnic15</v>
      </c>
      <c r="H15" s="152"/>
      <c r="I15" s="36"/>
      <c r="J15" s="36"/>
      <c r="K15" s="131">
        <v>-13</v>
      </c>
      <c r="L15" s="183"/>
      <c r="M15" s="128"/>
      <c r="N15" s="155">
        <v>0</v>
      </c>
      <c r="O15" s="51"/>
    </row>
    <row r="16" spans="1:15" s="8" customFormat="1" ht="13">
      <c r="A16" s="151" t="str">
        <f t="shared" ca="1" si="0"/>
        <v>guarantees not in calc</v>
      </c>
      <c r="B16" s="151">
        <f>ROW()</f>
        <v>16</v>
      </c>
      <c r="C16" s="151" t="str">
        <f>summary!J6</f>
        <v>0719</v>
      </c>
      <c r="D16" s="151" t="str">
        <f>summary!Q8</f>
        <v>2016</v>
      </c>
      <c r="E16" s="151" t="s">
        <v>1849</v>
      </c>
      <c r="F16" s="151" t="s">
        <v>2008</v>
      </c>
      <c r="G16" s="151" t="str">
        <f t="shared" si="1"/>
        <v>gnic16</v>
      </c>
      <c r="H16" s="152"/>
      <c r="I16" s="36"/>
      <c r="J16" s="36"/>
      <c r="K16" s="131">
        <v>-14</v>
      </c>
      <c r="L16" s="183"/>
      <c r="M16" s="128"/>
      <c r="N16" s="155">
        <v>0</v>
      </c>
      <c r="O16" s="51"/>
    </row>
    <row r="17" spans="1:15" s="8" customFormat="1" ht="13">
      <c r="A17" s="151" t="str">
        <f t="shared" ca="1" si="0"/>
        <v>guarantees not in calc</v>
      </c>
      <c r="B17" s="151">
        <f>ROW()</f>
        <v>17</v>
      </c>
      <c r="C17" s="151" t="str">
        <f>summary!J6</f>
        <v>0719</v>
      </c>
      <c r="D17" s="151" t="str">
        <f>summary!Q8</f>
        <v>2016</v>
      </c>
      <c r="E17" s="151" t="s">
        <v>1849</v>
      </c>
      <c r="F17" s="151" t="s">
        <v>2008</v>
      </c>
      <c r="G17" s="151" t="str">
        <f t="shared" si="1"/>
        <v>gnic17</v>
      </c>
      <c r="H17" s="152"/>
      <c r="I17" s="36"/>
      <c r="J17" s="36"/>
      <c r="K17" s="131">
        <v>-15</v>
      </c>
      <c r="L17" s="183"/>
      <c r="M17" s="128"/>
      <c r="N17" s="155">
        <v>0</v>
      </c>
      <c r="O17" s="51"/>
    </row>
    <row r="18" spans="1:15" s="8" customFormat="1" ht="13">
      <c r="A18" s="151" t="str">
        <f t="shared" ca="1" si="0"/>
        <v>guarantees not in calc</v>
      </c>
      <c r="B18" s="151">
        <f>ROW()</f>
        <v>18</v>
      </c>
      <c r="C18" s="151" t="str">
        <f>summary!J6</f>
        <v>0719</v>
      </c>
      <c r="D18" s="151" t="str">
        <f>summary!Q8</f>
        <v>2016</v>
      </c>
      <c r="E18" s="151" t="s">
        <v>1849</v>
      </c>
      <c r="F18" s="151" t="s">
        <v>2008</v>
      </c>
      <c r="G18" s="151" t="str">
        <f t="shared" si="1"/>
        <v>gnic18</v>
      </c>
      <c r="H18" s="152"/>
      <c r="I18" s="36"/>
      <c r="J18" s="36"/>
      <c r="K18" s="131">
        <v>-16</v>
      </c>
      <c r="L18" s="183"/>
      <c r="M18" s="128"/>
      <c r="N18" s="155">
        <v>0</v>
      </c>
      <c r="O18" s="51"/>
    </row>
    <row r="19" spans="1:15" s="8" customFormat="1" ht="13">
      <c r="A19" s="151" t="str">
        <f t="shared" ca="1" si="0"/>
        <v>guarantees not in calc</v>
      </c>
      <c r="B19" s="151">
        <f>ROW()</f>
        <v>19</v>
      </c>
      <c r="C19" s="151" t="str">
        <f>summary!J6</f>
        <v>0719</v>
      </c>
      <c r="D19" s="151" t="str">
        <f>summary!Q8</f>
        <v>2016</v>
      </c>
      <c r="E19" s="151" t="s">
        <v>1849</v>
      </c>
      <c r="F19" s="151" t="s">
        <v>2008</v>
      </c>
      <c r="G19" s="151" t="str">
        <f t="shared" si="1"/>
        <v>gnic19</v>
      </c>
      <c r="H19" s="152"/>
      <c r="I19" s="36"/>
      <c r="J19" s="36"/>
      <c r="K19" s="131">
        <v>-17</v>
      </c>
      <c r="L19" s="183"/>
      <c r="M19" s="128"/>
      <c r="N19" s="155">
        <v>0</v>
      </c>
      <c r="O19" s="51"/>
    </row>
    <row r="20" spans="1:15" s="8" customFormat="1" ht="13">
      <c r="A20" s="151" t="str">
        <f t="shared" ca="1" si="0"/>
        <v>guarantees not in calc</v>
      </c>
      <c r="B20" s="151">
        <f>ROW()</f>
        <v>20</v>
      </c>
      <c r="C20" s="151" t="str">
        <f>summary!J6</f>
        <v>0719</v>
      </c>
      <c r="D20" s="151" t="str">
        <f>summary!Q8</f>
        <v>2016</v>
      </c>
      <c r="E20" s="151" t="s">
        <v>1849</v>
      </c>
      <c r="F20" s="151" t="s">
        <v>2008</v>
      </c>
      <c r="G20" s="151" t="str">
        <f t="shared" si="1"/>
        <v>gnic20</v>
      </c>
      <c r="H20" s="152"/>
      <c r="I20" s="36"/>
      <c r="J20" s="36"/>
      <c r="K20" s="131">
        <v>-18</v>
      </c>
      <c r="L20" s="183"/>
      <c r="M20" s="128"/>
      <c r="N20" s="155">
        <v>0</v>
      </c>
      <c r="O20" s="72"/>
    </row>
    <row r="21" spans="1:15" s="8" customFormat="1" ht="13">
      <c r="A21" s="151" t="str">
        <f t="shared" ca="1" si="0"/>
        <v>guarantees not in calc</v>
      </c>
      <c r="B21" s="151">
        <f>ROW()</f>
        <v>21</v>
      </c>
      <c r="C21" s="151" t="str">
        <f>summary!J6</f>
        <v>0719</v>
      </c>
      <c r="D21" s="151" t="str">
        <f>summary!Q8</f>
        <v>2016</v>
      </c>
      <c r="E21" s="151" t="s">
        <v>1849</v>
      </c>
      <c r="F21" s="151" t="s">
        <v>2008</v>
      </c>
      <c r="G21" s="151" t="str">
        <f t="shared" si="1"/>
        <v>gnic21</v>
      </c>
      <c r="H21" s="152"/>
      <c r="I21" s="36"/>
      <c r="J21" s="36"/>
      <c r="K21" s="131">
        <v>-19</v>
      </c>
      <c r="L21" s="183"/>
      <c r="M21" s="128"/>
      <c r="N21" s="155">
        <v>0</v>
      </c>
      <c r="O21" s="72"/>
    </row>
    <row r="22" spans="1:15" s="8" customFormat="1" ht="13">
      <c r="A22" s="151" t="str">
        <f t="shared" ca="1" si="0"/>
        <v>guarantees not in calc</v>
      </c>
      <c r="B22" s="151">
        <f>ROW()</f>
        <v>22</v>
      </c>
      <c r="C22" s="151" t="str">
        <f>summary!J6</f>
        <v>0719</v>
      </c>
      <c r="D22" s="151" t="str">
        <f>summary!Q8</f>
        <v>2016</v>
      </c>
      <c r="E22" s="151" t="s">
        <v>1849</v>
      </c>
      <c r="F22" s="151" t="s">
        <v>2008</v>
      </c>
      <c r="G22" s="151" t="str">
        <f t="shared" si="1"/>
        <v>gnic22</v>
      </c>
      <c r="H22" s="152"/>
      <c r="I22" s="36"/>
      <c r="J22" s="36"/>
      <c r="K22" s="131">
        <v>-20</v>
      </c>
      <c r="L22" s="183"/>
      <c r="M22" s="128"/>
      <c r="N22" s="155">
        <v>0</v>
      </c>
      <c r="O22" s="72"/>
    </row>
    <row r="23" spans="1:15" s="8" customFormat="1" ht="13">
      <c r="A23" s="151" t="str">
        <f t="shared" ca="1" si="0"/>
        <v>guarantees not in calc</v>
      </c>
      <c r="B23" s="151">
        <f>ROW()</f>
        <v>23</v>
      </c>
      <c r="C23" s="151" t="str">
        <f>summary!J6</f>
        <v>0719</v>
      </c>
      <c r="D23" s="151" t="str">
        <f>summary!Q8</f>
        <v>2016</v>
      </c>
      <c r="E23" s="151" t="s">
        <v>1849</v>
      </c>
      <c r="F23" s="151" t="s">
        <v>2008</v>
      </c>
      <c r="G23" s="151" t="str">
        <f t="shared" si="1"/>
        <v>gnic23</v>
      </c>
      <c r="H23" s="152"/>
      <c r="I23" s="36"/>
      <c r="J23" s="36"/>
      <c r="K23" s="131">
        <v>-21</v>
      </c>
      <c r="L23" s="183"/>
      <c r="M23" s="128"/>
      <c r="N23" s="155">
        <v>0</v>
      </c>
      <c r="O23" s="72"/>
    </row>
    <row r="24" spans="1:15" s="8" customFormat="1" ht="13">
      <c r="A24" s="151" t="str">
        <f t="shared" ca="1" si="0"/>
        <v>guarantees not in calc</v>
      </c>
      <c r="B24" s="151">
        <f>ROW()</f>
        <v>24</v>
      </c>
      <c r="C24" s="151" t="str">
        <f>summary!J6</f>
        <v>0719</v>
      </c>
      <c r="D24" s="151" t="str">
        <f>summary!Q8</f>
        <v>2016</v>
      </c>
      <c r="E24" s="151" t="s">
        <v>1849</v>
      </c>
      <c r="F24" s="151" t="s">
        <v>2008</v>
      </c>
      <c r="G24" s="151" t="str">
        <f t="shared" si="1"/>
        <v>gnic24</v>
      </c>
      <c r="H24" s="152"/>
      <c r="I24" s="36"/>
      <c r="J24" s="36"/>
      <c r="K24" s="131">
        <v>-22</v>
      </c>
      <c r="L24" s="183"/>
      <c r="M24" s="128"/>
      <c r="N24" s="155">
        <v>0</v>
      </c>
      <c r="O24" s="72"/>
    </row>
    <row r="25" spans="1:15" s="8" customFormat="1" ht="13">
      <c r="A25" s="151" t="str">
        <f t="shared" ca="1" si="0"/>
        <v>guarantees not in calc</v>
      </c>
      <c r="B25" s="151">
        <f>ROW()</f>
        <v>25</v>
      </c>
      <c r="C25" s="151" t="str">
        <f>summary!J6</f>
        <v>0719</v>
      </c>
      <c r="D25" s="151" t="str">
        <f>summary!Q8</f>
        <v>2016</v>
      </c>
      <c r="E25" s="151" t="s">
        <v>1849</v>
      </c>
      <c r="F25" s="151" t="s">
        <v>2008</v>
      </c>
      <c r="G25" s="151" t="str">
        <f t="shared" si="1"/>
        <v>gnic25</v>
      </c>
      <c r="H25" s="152"/>
      <c r="I25" s="36"/>
      <c r="J25" s="36"/>
      <c r="K25" s="131">
        <v>-23</v>
      </c>
      <c r="L25" s="183"/>
      <c r="M25" s="128"/>
      <c r="N25" s="155">
        <v>0</v>
      </c>
      <c r="O25" s="72"/>
    </row>
    <row r="26" spans="1:15" s="8" customFormat="1" ht="13">
      <c r="A26" s="151" t="str">
        <f t="shared" ca="1" si="0"/>
        <v>guarantees not in calc</v>
      </c>
      <c r="B26" s="151">
        <f>ROW()</f>
        <v>26</v>
      </c>
      <c r="C26" s="151" t="str">
        <f>summary!J6</f>
        <v>0719</v>
      </c>
      <c r="D26" s="151" t="str">
        <f>summary!Q8</f>
        <v>2016</v>
      </c>
      <c r="E26" s="151" t="s">
        <v>1849</v>
      </c>
      <c r="F26" s="151" t="s">
        <v>2008</v>
      </c>
      <c r="G26" s="151" t="str">
        <f t="shared" si="1"/>
        <v>gnic26</v>
      </c>
      <c r="H26" s="152"/>
      <c r="I26" s="36"/>
      <c r="J26" s="36"/>
      <c r="K26" s="131">
        <v>-24</v>
      </c>
      <c r="L26" s="183"/>
      <c r="M26" s="128"/>
      <c r="N26" s="155">
        <v>0</v>
      </c>
      <c r="O26" s="72"/>
    </row>
    <row r="27" spans="1:15" s="8" customFormat="1" ht="13">
      <c r="A27" s="151" t="str">
        <f t="shared" ca="1" si="0"/>
        <v>guarantees not in calc</v>
      </c>
      <c r="B27" s="151">
        <f>ROW()</f>
        <v>27</v>
      </c>
      <c r="C27" s="151" t="str">
        <f>summary!J6</f>
        <v>0719</v>
      </c>
      <c r="D27" s="151" t="s">
        <v>22</v>
      </c>
      <c r="E27" s="151" t="s">
        <v>1849</v>
      </c>
      <c r="F27" s="151" t="s">
        <v>2008</v>
      </c>
      <c r="G27" s="151" t="str">
        <f t="shared" si="1"/>
        <v>gnic27</v>
      </c>
      <c r="H27" s="152"/>
      <c r="I27" s="36"/>
      <c r="J27" s="36"/>
      <c r="K27" s="131">
        <v>-25</v>
      </c>
      <c r="L27" s="183"/>
      <c r="M27" s="128"/>
      <c r="N27" s="155">
        <v>0</v>
      </c>
      <c r="O27" s="72"/>
    </row>
    <row r="28" spans="1:15" s="8" customFormat="1" ht="13">
      <c r="A28" s="151" t="str">
        <f t="shared" ca="1" si="0"/>
        <v>guarantees not in calc</v>
      </c>
      <c r="B28" s="151">
        <f>ROW()</f>
        <v>28</v>
      </c>
      <c r="C28" s="151" t="str">
        <f>summary!J6</f>
        <v>0719</v>
      </c>
      <c r="D28" s="151" t="str">
        <f>summary!Q8</f>
        <v>2016</v>
      </c>
      <c r="E28" s="151" t="s">
        <v>1849</v>
      </c>
      <c r="F28" s="151" t="s">
        <v>2008</v>
      </c>
      <c r="G28" s="151" t="str">
        <f t="shared" si="1"/>
        <v>gnic28</v>
      </c>
      <c r="H28" s="152"/>
      <c r="I28" s="36"/>
      <c r="J28" s="36"/>
      <c r="K28" s="131">
        <v>-26</v>
      </c>
      <c r="L28" s="183"/>
      <c r="M28" s="128"/>
      <c r="N28" s="155">
        <v>0</v>
      </c>
      <c r="O28" s="72"/>
    </row>
    <row r="29" spans="1:15" s="8" customFormat="1" ht="13">
      <c r="A29" s="151" t="str">
        <f t="shared" ca="1" si="0"/>
        <v>guarantees not in calc</v>
      </c>
      <c r="B29" s="151">
        <f>ROW()</f>
        <v>29</v>
      </c>
      <c r="C29" s="151" t="str">
        <f>summary!J6</f>
        <v>0719</v>
      </c>
      <c r="D29" s="151" t="str">
        <f>summary!Q8</f>
        <v>2016</v>
      </c>
      <c r="E29" s="151" t="s">
        <v>1849</v>
      </c>
      <c r="F29" s="151" t="s">
        <v>2008</v>
      </c>
      <c r="G29" s="151" t="str">
        <f t="shared" si="1"/>
        <v>gnic29</v>
      </c>
      <c r="H29" s="152"/>
      <c r="I29" s="36"/>
      <c r="J29" s="36"/>
      <c r="K29" s="131">
        <v>-27</v>
      </c>
      <c r="L29" s="183"/>
      <c r="M29" s="128"/>
      <c r="N29" s="155">
        <v>0</v>
      </c>
      <c r="O29" s="72"/>
    </row>
    <row r="30" spans="1:15" s="8" customFormat="1" ht="13">
      <c r="A30" s="151" t="str">
        <f t="shared" ca="1" si="0"/>
        <v>guarantees not in calc</v>
      </c>
      <c r="B30" s="151">
        <f>ROW()</f>
        <v>30</v>
      </c>
      <c r="C30" s="151" t="str">
        <f>summary!J6</f>
        <v>0719</v>
      </c>
      <c r="D30" s="151" t="str">
        <f>summary!Q8</f>
        <v>2016</v>
      </c>
      <c r="E30" s="151" t="s">
        <v>1849</v>
      </c>
      <c r="F30" s="151" t="s">
        <v>2008</v>
      </c>
      <c r="G30" s="151" t="str">
        <f t="shared" si="1"/>
        <v>gnic30</v>
      </c>
      <c r="H30" s="152"/>
      <c r="I30" s="36"/>
      <c r="J30" s="36"/>
      <c r="K30" s="131">
        <v>-28</v>
      </c>
      <c r="L30" s="183"/>
      <c r="M30" s="128"/>
      <c r="N30" s="155">
        <v>0</v>
      </c>
      <c r="O30" s="72"/>
    </row>
    <row r="31" spans="1:15" s="8" customFormat="1" ht="13">
      <c r="A31" s="151" t="str">
        <f t="shared" ca="1" si="0"/>
        <v>guarantees not in calc</v>
      </c>
      <c r="B31" s="151">
        <f>ROW()</f>
        <v>31</v>
      </c>
      <c r="C31" s="151" t="str">
        <f>summary!J6</f>
        <v>0719</v>
      </c>
      <c r="D31" s="151" t="str">
        <f>summary!Q8</f>
        <v>2016</v>
      </c>
      <c r="E31" s="151" t="s">
        <v>1849</v>
      </c>
      <c r="F31" s="151" t="s">
        <v>2008</v>
      </c>
      <c r="G31" s="151" t="str">
        <f t="shared" si="1"/>
        <v>gnic31</v>
      </c>
      <c r="H31" s="152"/>
      <c r="I31" s="36"/>
      <c r="J31" s="36"/>
      <c r="K31" s="131">
        <v>-29</v>
      </c>
      <c r="L31" s="183"/>
      <c r="M31" s="128"/>
      <c r="N31" s="155">
        <v>0</v>
      </c>
      <c r="O31" s="72"/>
    </row>
    <row r="32" spans="1:15" s="8" customFormat="1" ht="13">
      <c r="A32" s="151" t="str">
        <f t="shared" ca="1" si="0"/>
        <v>guarantees not in calc</v>
      </c>
      <c r="B32" s="151">
        <f>ROW()</f>
        <v>32</v>
      </c>
      <c r="C32" s="151" t="str">
        <f>summary!J6</f>
        <v>0719</v>
      </c>
      <c r="D32" s="151" t="str">
        <f>summary!Q8</f>
        <v>2016</v>
      </c>
      <c r="E32" s="151" t="s">
        <v>1849</v>
      </c>
      <c r="F32" s="151" t="s">
        <v>2008</v>
      </c>
      <c r="G32" s="151" t="str">
        <f t="shared" si="1"/>
        <v>gnic32</v>
      </c>
      <c r="H32" s="152"/>
      <c r="I32" s="36"/>
      <c r="J32" s="36"/>
      <c r="K32" s="131">
        <v>-30</v>
      </c>
      <c r="L32" s="183"/>
      <c r="M32" s="128"/>
      <c r="N32" s="155">
        <v>0</v>
      </c>
      <c r="O32" s="72"/>
    </row>
    <row r="33" spans="1:15" s="8" customFormat="1" ht="13">
      <c r="A33" s="151" t="str">
        <f t="shared" ca="1" si="0"/>
        <v>guarantees not in calc</v>
      </c>
      <c r="B33" s="151">
        <f>ROW()</f>
        <v>33</v>
      </c>
      <c r="C33" s="151" t="str">
        <f>summary!J6</f>
        <v>0719</v>
      </c>
      <c r="D33" s="153" t="str">
        <f>summary!Q8</f>
        <v>2016</v>
      </c>
      <c r="E33" s="151" t="s">
        <v>1849</v>
      </c>
      <c r="F33" s="151" t="s">
        <v>2008</v>
      </c>
      <c r="G33" s="151" t="str">
        <f>F32&amp;ROW()</f>
        <v>gnic33</v>
      </c>
      <c r="H33" s="152"/>
      <c r="I33" s="36"/>
      <c r="J33" s="36"/>
      <c r="K33" s="131">
        <v>-31</v>
      </c>
      <c r="L33" s="183"/>
      <c r="M33" s="128"/>
      <c r="N33" s="155">
        <v>0</v>
      </c>
      <c r="O33" s="72"/>
    </row>
    <row r="34" spans="1:15" s="8" customFormat="1" ht="13">
      <c r="A34" s="151" t="str">
        <f t="shared" ca="1" si="0"/>
        <v>guarantees not in calc</v>
      </c>
      <c r="B34" s="151">
        <f>ROW()</f>
        <v>34</v>
      </c>
      <c r="C34" s="151" t="str">
        <f>summary!J6</f>
        <v>0719</v>
      </c>
      <c r="D34" s="153" t="str">
        <f>summary!Q8</f>
        <v>2016</v>
      </c>
      <c r="E34" s="151" t="s">
        <v>1849</v>
      </c>
      <c r="F34" s="151" t="s">
        <v>2008</v>
      </c>
      <c r="G34" s="151" t="str">
        <f>F32&amp;ROW()</f>
        <v>gnic34</v>
      </c>
      <c r="H34" s="152"/>
      <c r="I34" s="36"/>
      <c r="J34" s="36"/>
      <c r="K34" s="131">
        <v>-32</v>
      </c>
      <c r="L34" s="183"/>
      <c r="M34" s="128"/>
      <c r="N34" s="155">
        <v>0</v>
      </c>
      <c r="O34" s="72"/>
    </row>
    <row r="35" spans="1:15" s="8" customFormat="1" ht="13">
      <c r="A35" s="151" t="str">
        <f t="shared" ca="1" si="0"/>
        <v>guarantees not in calc</v>
      </c>
      <c r="B35" s="151">
        <f>ROW()</f>
        <v>35</v>
      </c>
      <c r="C35" s="151" t="str">
        <f>summary!J6</f>
        <v>0719</v>
      </c>
      <c r="D35" s="153" t="str">
        <f>summary!Q8</f>
        <v>2016</v>
      </c>
      <c r="E35" s="151" t="s">
        <v>1849</v>
      </c>
      <c r="F35" s="151" t="s">
        <v>2008</v>
      </c>
      <c r="G35" s="151" t="str">
        <f>F32&amp;ROW()</f>
        <v>gnic35</v>
      </c>
      <c r="H35" s="152"/>
      <c r="I35" s="36"/>
      <c r="J35" s="36"/>
      <c r="K35" s="131">
        <v>-33</v>
      </c>
      <c r="L35" s="183"/>
      <c r="M35" s="128"/>
      <c r="N35" s="155">
        <v>0</v>
      </c>
      <c r="O35" s="72"/>
    </row>
    <row r="36" spans="1:15" s="8" customFormat="1" ht="13">
      <c r="A36" s="151" t="str">
        <f t="shared" ca="1" si="0"/>
        <v>guarantees not in calc</v>
      </c>
      <c r="B36" s="151">
        <f>ROW()</f>
        <v>36</v>
      </c>
      <c r="C36" s="151" t="str">
        <f>summary!J6</f>
        <v>0719</v>
      </c>
      <c r="D36" s="153" t="str">
        <f>summary!Q8</f>
        <v>2016</v>
      </c>
      <c r="E36" s="151" t="s">
        <v>1849</v>
      </c>
      <c r="F36" s="151" t="s">
        <v>2008</v>
      </c>
      <c r="G36" s="151" t="str">
        <f>F32&amp;ROW()</f>
        <v>gnic36</v>
      </c>
      <c r="H36" s="152"/>
      <c r="I36" s="36"/>
      <c r="J36" s="36"/>
      <c r="K36" s="131">
        <v>-34</v>
      </c>
      <c r="L36" s="183"/>
      <c r="M36" s="128"/>
      <c r="N36" s="155">
        <v>0</v>
      </c>
      <c r="O36" s="72"/>
    </row>
    <row r="37" spans="1:15" s="8" customFormat="1" ht="13">
      <c r="A37" s="151" t="str">
        <f t="shared" ca="1" si="0"/>
        <v>guarantees not in calc</v>
      </c>
      <c r="B37" s="151">
        <f>ROW()</f>
        <v>37</v>
      </c>
      <c r="C37" s="151" t="str">
        <f>summary!J6</f>
        <v>0719</v>
      </c>
      <c r="D37" s="153" t="str">
        <f>summary!Q8</f>
        <v>2016</v>
      </c>
      <c r="E37" s="151" t="s">
        <v>1849</v>
      </c>
      <c r="F37" s="151" t="s">
        <v>2008</v>
      </c>
      <c r="G37" s="151" t="str">
        <f>F32&amp;ROW()</f>
        <v>gnic37</v>
      </c>
      <c r="H37" s="152"/>
      <c r="I37" s="36"/>
      <c r="J37" s="36"/>
      <c r="K37" s="131">
        <v>-35</v>
      </c>
      <c r="L37" s="183"/>
      <c r="M37" s="128"/>
      <c r="N37" s="155">
        <v>0</v>
      </c>
      <c r="O37" s="72"/>
    </row>
    <row r="38" spans="1:15" s="8" customFormat="1" ht="13">
      <c r="A38" s="151" t="str">
        <f t="shared" ca="1" si="0"/>
        <v>guarantees not in calc</v>
      </c>
      <c r="B38" s="151">
        <f>ROW()</f>
        <v>38</v>
      </c>
      <c r="C38" s="151" t="str">
        <f>summary!J6</f>
        <v>0719</v>
      </c>
      <c r="D38" s="153" t="str">
        <f>summary!Q8</f>
        <v>2016</v>
      </c>
      <c r="E38" s="151" t="s">
        <v>1849</v>
      </c>
      <c r="F38" s="151" t="s">
        <v>2008</v>
      </c>
      <c r="G38" s="151" t="str">
        <f>F32&amp;ROW()</f>
        <v>gnic38</v>
      </c>
      <c r="H38" s="152"/>
      <c r="I38" s="36"/>
      <c r="J38" s="36"/>
      <c r="K38" s="131">
        <v>-36</v>
      </c>
      <c r="L38" s="183"/>
      <c r="M38" s="128"/>
      <c r="N38" s="155">
        <v>0</v>
      </c>
      <c r="O38" s="72"/>
    </row>
    <row r="39" spans="1:15" s="8" customFormat="1" ht="13">
      <c r="A39" s="151" t="str">
        <f t="shared" ca="1" si="0"/>
        <v>guarantees not in calc</v>
      </c>
      <c r="B39" s="151">
        <f>ROW()</f>
        <v>39</v>
      </c>
      <c r="C39" s="151" t="str">
        <f>summary!J6</f>
        <v>0719</v>
      </c>
      <c r="D39" s="153" t="str">
        <f>summary!Q8</f>
        <v>2016</v>
      </c>
      <c r="E39" s="151" t="s">
        <v>1849</v>
      </c>
      <c r="F39" s="151" t="s">
        <v>2008</v>
      </c>
      <c r="G39" s="151" t="str">
        <f>F32&amp;ROW()</f>
        <v>gnic39</v>
      </c>
      <c r="H39" s="152"/>
      <c r="I39" s="36"/>
      <c r="J39" s="36"/>
      <c r="K39" s="131">
        <v>-37</v>
      </c>
      <c r="L39" s="183"/>
      <c r="M39" s="128"/>
      <c r="N39" s="155">
        <v>0</v>
      </c>
      <c r="O39" s="72"/>
    </row>
    <row r="40" spans="1:15" s="8" customFormat="1" ht="13">
      <c r="A40" s="151" t="str">
        <f t="shared" ca="1" si="0"/>
        <v>guarantees not in calc</v>
      </c>
      <c r="B40" s="151">
        <f>ROW()</f>
        <v>40</v>
      </c>
      <c r="C40" s="151" t="str">
        <f>summary!J6</f>
        <v>0719</v>
      </c>
      <c r="D40" s="153" t="str">
        <f>summary!Q8</f>
        <v>2016</v>
      </c>
      <c r="E40" s="151" t="s">
        <v>1849</v>
      </c>
      <c r="F40" s="151" t="s">
        <v>2008</v>
      </c>
      <c r="G40" s="151" t="str">
        <f>F32&amp;ROW()</f>
        <v>gnic40</v>
      </c>
      <c r="H40" s="152"/>
      <c r="I40" s="36"/>
      <c r="J40" s="36"/>
      <c r="K40" s="131">
        <v>-38</v>
      </c>
      <c r="L40" s="183"/>
      <c r="M40" s="128"/>
      <c r="N40" s="155">
        <v>0</v>
      </c>
      <c r="O40" s="72"/>
    </row>
    <row r="41" spans="1:15" s="8" customFormat="1" ht="13">
      <c r="A41" s="151" t="str">
        <f t="shared" ca="1" si="0"/>
        <v>guarantees not in calc</v>
      </c>
      <c r="B41" s="151">
        <f>ROW()</f>
        <v>41</v>
      </c>
      <c r="C41" s="151" t="str">
        <f>summary!J6</f>
        <v>0719</v>
      </c>
      <c r="D41" s="153" t="str">
        <f>summary!Q8</f>
        <v>2016</v>
      </c>
      <c r="E41" s="151" t="s">
        <v>1849</v>
      </c>
      <c r="F41" s="151" t="s">
        <v>2008</v>
      </c>
      <c r="G41" s="151" t="str">
        <f>F32&amp;ROW()</f>
        <v>gnic41</v>
      </c>
      <c r="H41" s="152"/>
      <c r="I41" s="36"/>
      <c r="J41" s="36"/>
      <c r="K41" s="131">
        <v>-39</v>
      </c>
      <c r="L41" s="183"/>
      <c r="M41" s="128"/>
      <c r="N41" s="155">
        <v>0</v>
      </c>
      <c r="O41" s="72"/>
    </row>
    <row r="42" spans="1:15" s="8" customFormat="1" ht="13">
      <c r="A42" s="151" t="str">
        <f t="shared" ca="1" si="0"/>
        <v>guarantees not in calc</v>
      </c>
      <c r="B42" s="151">
        <f>ROW()</f>
        <v>42</v>
      </c>
      <c r="C42" s="151" t="str">
        <f>summary!J6</f>
        <v>0719</v>
      </c>
      <c r="D42" s="153" t="str">
        <f>summary!Q8</f>
        <v>2016</v>
      </c>
      <c r="E42" s="151" t="s">
        <v>1849</v>
      </c>
      <c r="F42" s="151" t="s">
        <v>2008</v>
      </c>
      <c r="G42" s="151" t="str">
        <f>F32&amp;ROW()</f>
        <v>gnic42</v>
      </c>
      <c r="H42" s="152"/>
      <c r="I42" s="36"/>
      <c r="J42" s="36"/>
      <c r="K42" s="131">
        <v>-40</v>
      </c>
      <c r="L42" s="183"/>
      <c r="M42" s="128"/>
      <c r="N42" s="155">
        <v>0</v>
      </c>
      <c r="O42" s="72"/>
    </row>
    <row r="43" spans="1:15" s="8" customFormat="1" ht="13">
      <c r="A43" s="151" t="str">
        <f t="shared" ca="1" si="0"/>
        <v>guarantees not in calc</v>
      </c>
      <c r="B43" s="151">
        <f>ROW()</f>
        <v>43</v>
      </c>
      <c r="C43" s="151" t="str">
        <f>summary!J6</f>
        <v>0719</v>
      </c>
      <c r="D43" s="153" t="str">
        <f>summary!Q8</f>
        <v>2016</v>
      </c>
      <c r="E43" s="151" t="s">
        <v>1849</v>
      </c>
      <c r="F43" s="151" t="s">
        <v>2008</v>
      </c>
      <c r="G43" s="151" t="str">
        <f>F32&amp;ROW()</f>
        <v>gnic43</v>
      </c>
      <c r="H43" s="152"/>
      <c r="I43" s="36"/>
      <c r="J43" s="36"/>
      <c r="K43" s="131">
        <v>-41</v>
      </c>
      <c r="L43" s="183"/>
      <c r="M43" s="128"/>
      <c r="N43" s="155">
        <v>0</v>
      </c>
      <c r="O43" s="72"/>
    </row>
    <row r="44" spans="1:15" s="8" customFormat="1" ht="13">
      <c r="A44" s="151" t="str">
        <f t="shared" ca="1" si="0"/>
        <v>guarantees not in calc</v>
      </c>
      <c r="B44" s="151">
        <f>ROW()</f>
        <v>44</v>
      </c>
      <c r="C44" s="151" t="str">
        <f>summary!J6</f>
        <v>0719</v>
      </c>
      <c r="D44" s="153" t="str">
        <f>summary!Q8</f>
        <v>2016</v>
      </c>
      <c r="E44" s="151" t="s">
        <v>1849</v>
      </c>
      <c r="F44" s="151" t="s">
        <v>2008</v>
      </c>
      <c r="G44" s="151" t="str">
        <f>F32&amp;ROW()</f>
        <v>gnic44</v>
      </c>
      <c r="H44" s="152"/>
      <c r="I44" s="36"/>
      <c r="J44" s="36"/>
      <c r="K44" s="131">
        <v>-42</v>
      </c>
      <c r="L44" s="183"/>
      <c r="M44" s="128"/>
      <c r="N44" s="155">
        <v>0</v>
      </c>
      <c r="O44" s="72"/>
    </row>
    <row r="45" spans="1:15" s="8" customFormat="1" ht="13">
      <c r="A45" s="151" t="str">
        <f t="shared" ca="1" si="0"/>
        <v>guarantees not in calc</v>
      </c>
      <c r="B45" s="151">
        <f>ROW()</f>
        <v>45</v>
      </c>
      <c r="C45" s="151" t="str">
        <f>summary!J6</f>
        <v>0719</v>
      </c>
      <c r="D45" s="153" t="str">
        <f>summary!Q8</f>
        <v>2016</v>
      </c>
      <c r="E45" s="151" t="s">
        <v>1849</v>
      </c>
      <c r="F45" s="151" t="s">
        <v>2008</v>
      </c>
      <c r="G45" s="151" t="str">
        <f>F32&amp;ROW()</f>
        <v>gnic45</v>
      </c>
      <c r="H45" s="152"/>
      <c r="I45" s="36"/>
      <c r="J45" s="36"/>
      <c r="K45" s="131">
        <v>-43</v>
      </c>
      <c r="L45" s="183"/>
      <c r="M45" s="128"/>
      <c r="N45" s="155">
        <v>0</v>
      </c>
      <c r="O45" s="72"/>
    </row>
    <row r="46" spans="1:15" s="8" customFormat="1" ht="13">
      <c r="A46" s="151" t="str">
        <f t="shared" ca="1" si="0"/>
        <v>guarantees not in calc</v>
      </c>
      <c r="B46" s="151">
        <f>ROW()</f>
        <v>46</v>
      </c>
      <c r="C46" s="151" t="str">
        <f>summary!J6</f>
        <v>0719</v>
      </c>
      <c r="D46" s="153" t="str">
        <f>summary!Q8</f>
        <v>2016</v>
      </c>
      <c r="E46" s="151" t="s">
        <v>1849</v>
      </c>
      <c r="F46" s="151" t="s">
        <v>2008</v>
      </c>
      <c r="G46" s="151" t="str">
        <f>F32&amp;ROW()</f>
        <v>gnic46</v>
      </c>
      <c r="H46" s="152"/>
      <c r="I46" s="36"/>
      <c r="J46" s="36"/>
      <c r="K46" s="131">
        <v>-44</v>
      </c>
      <c r="L46" s="183"/>
      <c r="M46" s="128"/>
      <c r="N46" s="155">
        <v>0</v>
      </c>
      <c r="O46" s="72"/>
    </row>
    <row r="47" spans="1:15" s="8" customFormat="1" ht="13">
      <c r="A47" s="151" t="str">
        <f t="shared" ca="1" si="0"/>
        <v>guarantees not in calc</v>
      </c>
      <c r="B47" s="151">
        <f>ROW()</f>
        <v>47</v>
      </c>
      <c r="C47" s="151" t="str">
        <f>summary!J6</f>
        <v>0719</v>
      </c>
      <c r="D47" s="153" t="str">
        <f>summary!Q8</f>
        <v>2016</v>
      </c>
      <c r="E47" s="151" t="s">
        <v>1849</v>
      </c>
      <c r="F47" s="151" t="s">
        <v>2008</v>
      </c>
      <c r="G47" s="151" t="str">
        <f>F32&amp;ROW()</f>
        <v>gnic47</v>
      </c>
      <c r="H47" s="152"/>
      <c r="I47" s="36"/>
      <c r="J47" s="36"/>
      <c r="K47" s="131">
        <v>-45</v>
      </c>
      <c r="L47" s="183"/>
      <c r="M47" s="128"/>
      <c r="N47" s="155">
        <v>0</v>
      </c>
      <c r="O47" s="72"/>
    </row>
    <row r="48" spans="1:15" s="8" customFormat="1" ht="13">
      <c r="A48" s="151" t="str">
        <f t="shared" ca="1" si="0"/>
        <v>guarantees not in calc</v>
      </c>
      <c r="B48" s="151">
        <f>ROW()</f>
        <v>48</v>
      </c>
      <c r="C48" s="151" t="str">
        <f>summary!J6</f>
        <v>0719</v>
      </c>
      <c r="D48" s="153" t="str">
        <f>summary!Q8</f>
        <v>2016</v>
      </c>
      <c r="E48" s="151" t="s">
        <v>1849</v>
      </c>
      <c r="F48" s="151" t="s">
        <v>2008</v>
      </c>
      <c r="G48" s="151" t="str">
        <f>F32&amp;ROW()</f>
        <v>gnic48</v>
      </c>
      <c r="H48" s="152"/>
      <c r="I48" s="36"/>
      <c r="J48" s="36"/>
      <c r="K48" s="131">
        <v>-46</v>
      </c>
      <c r="L48" s="183"/>
      <c r="M48" s="128"/>
      <c r="N48" s="155">
        <v>0</v>
      </c>
      <c r="O48" s="72"/>
    </row>
    <row r="49" spans="1:15" s="8" customFormat="1" ht="13">
      <c r="A49" s="151" t="str">
        <f t="shared" ca="1" si="0"/>
        <v>guarantees not in calc</v>
      </c>
      <c r="B49" s="151">
        <f>ROW()</f>
        <v>49</v>
      </c>
      <c r="C49" s="151" t="str">
        <f>summary!J6</f>
        <v>0719</v>
      </c>
      <c r="D49" s="153" t="str">
        <f>summary!Q8</f>
        <v>2016</v>
      </c>
      <c r="E49" s="151" t="s">
        <v>1849</v>
      </c>
      <c r="F49" s="151" t="s">
        <v>2008</v>
      </c>
      <c r="G49" s="151" t="str">
        <f>F32&amp;ROW()</f>
        <v>gnic49</v>
      </c>
      <c r="H49" s="152"/>
      <c r="I49" s="36"/>
      <c r="J49" s="36"/>
      <c r="K49" s="131">
        <v>-47</v>
      </c>
      <c r="L49" s="183"/>
      <c r="M49" s="128"/>
      <c r="N49" s="155">
        <v>0</v>
      </c>
      <c r="O49" s="72"/>
    </row>
    <row r="50" spans="1:15" s="8" customFormat="1" ht="13">
      <c r="A50" s="151" t="str">
        <f t="shared" ca="1" si="0"/>
        <v>guarantees not in calc</v>
      </c>
      <c r="B50" s="151">
        <f>ROW()</f>
        <v>50</v>
      </c>
      <c r="C50" s="151" t="str">
        <f>summary!J6</f>
        <v>0719</v>
      </c>
      <c r="D50" s="153" t="str">
        <f>summary!Q8</f>
        <v>2016</v>
      </c>
      <c r="E50" s="151" t="s">
        <v>1849</v>
      </c>
      <c r="F50" s="151" t="s">
        <v>2008</v>
      </c>
      <c r="G50" s="151" t="str">
        <f>F32&amp;ROW()</f>
        <v>gnic50</v>
      </c>
      <c r="H50" s="152"/>
      <c r="I50" s="36"/>
      <c r="J50" s="36"/>
      <c r="K50" s="131">
        <v>-48</v>
      </c>
      <c r="L50" s="183"/>
      <c r="M50" s="128"/>
      <c r="N50" s="155">
        <v>0</v>
      </c>
      <c r="O50" s="72"/>
    </row>
    <row r="51" spans="1:15" s="8" customFormat="1" ht="13">
      <c r="A51" s="151" t="str">
        <f t="shared" ca="1" si="0"/>
        <v>guarantees not in calc</v>
      </c>
      <c r="B51" s="151">
        <f>ROW()</f>
        <v>51</v>
      </c>
      <c r="C51" s="151" t="str">
        <f>summary!J6</f>
        <v>0719</v>
      </c>
      <c r="D51" s="153" t="str">
        <f>summary!Q8</f>
        <v>2016</v>
      </c>
      <c r="E51" s="151" t="s">
        <v>1849</v>
      </c>
      <c r="F51" s="151" t="s">
        <v>2008</v>
      </c>
      <c r="G51" s="151" t="str">
        <f>F32&amp;ROW()</f>
        <v>gnic51</v>
      </c>
      <c r="H51" s="152"/>
      <c r="I51" s="36"/>
      <c r="J51" s="36"/>
      <c r="K51" s="131">
        <v>-49</v>
      </c>
      <c r="L51" s="183"/>
      <c r="M51" s="128"/>
      <c r="N51" s="155">
        <v>0</v>
      </c>
      <c r="O51" s="72"/>
    </row>
    <row r="52" spans="1:15" s="8" customFormat="1" ht="13">
      <c r="A52" s="151" t="str">
        <f t="shared" ca="1" si="0"/>
        <v>guarantees not in calc</v>
      </c>
      <c r="B52" s="151">
        <f>ROW()</f>
        <v>52</v>
      </c>
      <c r="C52" s="151" t="str">
        <f>summary!J6</f>
        <v>0719</v>
      </c>
      <c r="D52" s="153" t="str">
        <f>summary!Q8</f>
        <v>2016</v>
      </c>
      <c r="E52" s="151" t="s">
        <v>1849</v>
      </c>
      <c r="F52" s="151" t="s">
        <v>2008</v>
      </c>
      <c r="G52" s="151" t="str">
        <f>F32&amp;ROW()</f>
        <v>gnic52</v>
      </c>
      <c r="H52" s="152"/>
      <c r="I52" s="36"/>
      <c r="J52" s="36"/>
      <c r="K52" s="131">
        <v>-50</v>
      </c>
      <c r="L52" s="183"/>
      <c r="M52" s="128"/>
      <c r="N52" s="155">
        <v>0</v>
      </c>
      <c r="O52" s="72"/>
    </row>
    <row r="53" spans="1:15" s="8" customFormat="1" ht="13.5" thickBot="1">
      <c r="A53" s="151" t="str">
        <f t="shared" ca="1" si="0"/>
        <v>guarantees not in calc</v>
      </c>
      <c r="B53" s="151">
        <f>ROW()</f>
        <v>53</v>
      </c>
      <c r="C53" s="151" t="str">
        <f>summary!J6</f>
        <v>0719</v>
      </c>
      <c r="D53" s="151" t="str">
        <f>summary!Q8</f>
        <v>2016</v>
      </c>
      <c r="E53" s="151" t="s">
        <v>1849</v>
      </c>
      <c r="F53" s="151" t="s">
        <v>2009</v>
      </c>
      <c r="G53" s="151" t="str">
        <f>F32&amp;ROW()</f>
        <v>gnic53</v>
      </c>
      <c r="H53" s="152"/>
      <c r="I53" s="36"/>
      <c r="J53" s="36"/>
      <c r="K53" s="80" t="s">
        <v>1959</v>
      </c>
      <c r="L53" s="79"/>
      <c r="M53" s="128"/>
      <c r="N53" s="89"/>
      <c r="O53" s="87">
        <f>SUM(N3:N52)</f>
        <v>0</v>
      </c>
    </row>
    <row r="54" spans="1:15" s="8" customFormat="1" ht="13.5" thickTop="1">
      <c r="A54" s="151" t="str">
        <f t="shared" ca="1" si="0"/>
        <v>guarantees not in calc</v>
      </c>
      <c r="B54" s="151">
        <f>ROW()</f>
        <v>54</v>
      </c>
      <c r="C54" s="151" t="str">
        <f>summary!J6</f>
        <v>0719</v>
      </c>
      <c r="D54" s="151" t="str">
        <f>summary!Q8</f>
        <v>2016</v>
      </c>
      <c r="E54" s="151" t="s">
        <v>1849</v>
      </c>
      <c r="F54" s="151" t="s">
        <v>2008</v>
      </c>
      <c r="G54" s="151" t="str">
        <f>F32&amp;ROW()</f>
        <v>gnic54</v>
      </c>
      <c r="H54" s="152"/>
      <c r="I54" s="36"/>
      <c r="J54" s="36"/>
      <c r="K54" s="36"/>
      <c r="L54" s="79"/>
      <c r="M54" s="128"/>
      <c r="N54" s="51"/>
      <c r="O54" s="51"/>
    </row>
  </sheetData>
  <sheetProtection formatRows="0"/>
  <mergeCells count="1">
    <mergeCell ref="I1:O1"/>
  </mergeCells>
  <printOptions horizontalCentered="1"/>
  <pageMargins left="0.5" right="0.5" top="0.5" bottom="0.5" header="0.5" footer="0.25"/>
  <pageSetup paperSize="5" scale="98" orientation="portrait" r:id="rId1"/>
  <headerFooter alignWithMargins="0">
    <oddFooter>&amp;A&amp;RPage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
    <pageSetUpPr fitToPage="1"/>
  </sheetPr>
  <dimension ref="A1:V618"/>
  <sheetViews>
    <sheetView topLeftCell="B1" workbookViewId="0">
      <selection activeCell="G23" sqref="G23"/>
    </sheetView>
  </sheetViews>
  <sheetFormatPr defaultRowHeight="15.5"/>
  <cols>
    <col min="1" max="1" width="45.08203125" customWidth="1"/>
    <col min="2" max="2" width="9" style="10" customWidth="1"/>
    <col min="3" max="3" width="14.5" customWidth="1"/>
    <col min="6" max="9" width="16.5" bestFit="1" customWidth="1"/>
    <col min="13" max="13" width="9.83203125" bestFit="1" customWidth="1"/>
    <col min="14" max="17" width="16" customWidth="1"/>
    <col min="19" max="19" width="15.08203125" bestFit="1" customWidth="1"/>
  </cols>
  <sheetData>
    <row r="1" spans="1:20" ht="15.75" customHeight="1">
      <c r="A1" s="199" t="s">
        <v>2057</v>
      </c>
      <c r="B1" s="199" t="s">
        <v>2058</v>
      </c>
      <c r="C1" s="199" t="s">
        <v>2059</v>
      </c>
      <c r="D1" s="199" t="s">
        <v>2059</v>
      </c>
      <c r="E1" s="199" t="s">
        <v>26</v>
      </c>
      <c r="F1" s="110">
        <v>1</v>
      </c>
      <c r="G1" s="110">
        <v>1</v>
      </c>
      <c r="H1" s="110">
        <v>1</v>
      </c>
      <c r="I1" s="110">
        <v>1</v>
      </c>
      <c r="J1" s="221" t="s">
        <v>1928</v>
      </c>
      <c r="K1" s="221"/>
      <c r="L1" s="221"/>
      <c r="M1" s="221"/>
      <c r="N1" s="221"/>
      <c r="O1" s="221"/>
      <c r="P1" s="221"/>
      <c r="Q1" s="221"/>
      <c r="R1" s="221"/>
      <c r="S1" s="221"/>
      <c r="T1" s="221"/>
    </row>
    <row r="2" spans="1:20">
      <c r="A2" s="10" t="s">
        <v>1146</v>
      </c>
      <c r="B2" s="169" t="s">
        <v>25</v>
      </c>
      <c r="C2" s="10" t="s">
        <v>26</v>
      </c>
      <c r="D2" s="10" t="s">
        <v>27</v>
      </c>
      <c r="E2" s="170" t="s">
        <v>26</v>
      </c>
      <c r="F2" s="171">
        <v>40646447778</v>
      </c>
      <c r="G2" s="171">
        <v>37470398400</v>
      </c>
      <c r="H2" s="171">
        <v>34875149556</v>
      </c>
      <c r="I2" s="171">
        <v>37663998577.999992</v>
      </c>
      <c r="K2" s="54" t="s">
        <v>1905</v>
      </c>
      <c r="M2" s="110">
        <v>0</v>
      </c>
    </row>
    <row r="3" spans="1:20">
      <c r="A3" s="10" t="s">
        <v>1147</v>
      </c>
      <c r="B3" s="170" t="s">
        <v>20</v>
      </c>
      <c r="C3" s="10" t="s">
        <v>28</v>
      </c>
      <c r="D3" s="10" t="s">
        <v>29</v>
      </c>
      <c r="E3" s="170" t="s">
        <v>26</v>
      </c>
      <c r="F3" s="171">
        <v>770404934</v>
      </c>
      <c r="G3" s="171">
        <v>775165363</v>
      </c>
      <c r="H3" s="171">
        <v>747805564</v>
      </c>
      <c r="I3" s="171">
        <v>764458620.33333337</v>
      </c>
      <c r="J3" s="11" t="s">
        <v>1861</v>
      </c>
      <c r="K3" s="54" t="s">
        <v>1978</v>
      </c>
      <c r="M3" s="73">
        <v>2.5000000000000001E-2</v>
      </c>
    </row>
    <row r="4" spans="1:20">
      <c r="A4" s="10" t="s">
        <v>1148</v>
      </c>
      <c r="B4" s="170" t="s">
        <v>21</v>
      </c>
      <c r="C4" s="10" t="s">
        <v>30</v>
      </c>
      <c r="D4" s="10" t="s">
        <v>29</v>
      </c>
      <c r="E4" s="170" t="s">
        <v>26</v>
      </c>
      <c r="F4" s="171">
        <v>11260548841</v>
      </c>
      <c r="G4" s="171">
        <v>8394725454</v>
      </c>
      <c r="H4" s="171">
        <v>6430020387</v>
      </c>
      <c r="I4" s="171">
        <v>8695098227.333334</v>
      </c>
      <c r="J4" s="11" t="s">
        <v>1862</v>
      </c>
      <c r="K4" s="54" t="s">
        <v>1870</v>
      </c>
      <c r="M4" s="74">
        <v>0.03</v>
      </c>
    </row>
    <row r="5" spans="1:20">
      <c r="A5" s="10" t="s">
        <v>1149</v>
      </c>
      <c r="B5" s="170" t="s">
        <v>31</v>
      </c>
      <c r="C5" s="10" t="s">
        <v>32</v>
      </c>
      <c r="D5" s="10" t="s">
        <v>29</v>
      </c>
      <c r="E5" s="170" t="s">
        <v>26</v>
      </c>
      <c r="F5" s="171">
        <v>3500509702</v>
      </c>
      <c r="G5" s="171">
        <v>3423794236</v>
      </c>
      <c r="H5" s="171">
        <v>3304586943</v>
      </c>
      <c r="I5" s="171">
        <v>3409630293.6666665</v>
      </c>
      <c r="K5" s="54" t="s">
        <v>1871</v>
      </c>
      <c r="M5" s="74">
        <v>3.5000000000000003E-2</v>
      </c>
    </row>
    <row r="6" spans="1:20">
      <c r="A6" s="10" t="s">
        <v>1150</v>
      </c>
      <c r="B6" s="170" t="s">
        <v>33</v>
      </c>
      <c r="C6" s="10" t="s">
        <v>34</v>
      </c>
      <c r="D6" s="10" t="s">
        <v>35</v>
      </c>
      <c r="E6" s="170" t="s">
        <v>26</v>
      </c>
      <c r="F6" s="171">
        <v>268204196</v>
      </c>
      <c r="G6" s="171">
        <v>263218172</v>
      </c>
      <c r="H6" s="171">
        <v>271663127</v>
      </c>
      <c r="I6" s="171">
        <v>267695165</v>
      </c>
      <c r="K6" s="54" t="s">
        <v>1872</v>
      </c>
      <c r="M6" s="74">
        <v>0.04</v>
      </c>
    </row>
    <row r="7" spans="1:20">
      <c r="A7" s="10" t="s">
        <v>1151</v>
      </c>
      <c r="B7" s="170" t="s">
        <v>36</v>
      </c>
      <c r="C7" s="10" t="s">
        <v>37</v>
      </c>
      <c r="D7" s="10" t="s">
        <v>13</v>
      </c>
      <c r="E7" s="170" t="s">
        <v>26</v>
      </c>
      <c r="F7" s="171">
        <v>605448465</v>
      </c>
      <c r="G7" s="171">
        <v>611154280</v>
      </c>
      <c r="H7" s="171">
        <v>590089375</v>
      </c>
      <c r="I7" s="171">
        <v>602230706.66666663</v>
      </c>
      <c r="K7" s="54" t="s">
        <v>1873</v>
      </c>
    </row>
    <row r="8" spans="1:20">
      <c r="A8" s="10" t="s">
        <v>1152</v>
      </c>
      <c r="B8" s="170" t="s">
        <v>38</v>
      </c>
      <c r="C8" s="10" t="s">
        <v>39</v>
      </c>
      <c r="D8" s="10" t="s">
        <v>29</v>
      </c>
      <c r="E8" s="170" t="s">
        <v>26</v>
      </c>
      <c r="F8" s="171">
        <v>51717953</v>
      </c>
      <c r="G8" s="171">
        <v>50450752</v>
      </c>
      <c r="H8" s="171">
        <v>53090194</v>
      </c>
      <c r="I8" s="171">
        <v>51752966.333333336</v>
      </c>
      <c r="K8" s="54" t="s">
        <v>1874</v>
      </c>
    </row>
    <row r="9" spans="1:20">
      <c r="A9" s="10" t="s">
        <v>1153</v>
      </c>
      <c r="B9" s="170" t="s">
        <v>40</v>
      </c>
      <c r="C9" s="10" t="s">
        <v>41</v>
      </c>
      <c r="D9" s="10" t="s">
        <v>29</v>
      </c>
      <c r="E9" s="170" t="s">
        <v>26</v>
      </c>
      <c r="F9" s="171">
        <v>209745422</v>
      </c>
      <c r="G9" s="171">
        <v>233511153</v>
      </c>
      <c r="H9" s="171">
        <v>233744048</v>
      </c>
      <c r="I9" s="171">
        <v>225666874.33333334</v>
      </c>
      <c r="K9" s="54" t="s">
        <v>1875</v>
      </c>
    </row>
    <row r="10" spans="1:20">
      <c r="A10" s="10" t="s">
        <v>1154</v>
      </c>
      <c r="B10" s="170" t="s">
        <v>42</v>
      </c>
      <c r="C10" s="10" t="s">
        <v>41</v>
      </c>
      <c r="D10" s="10" t="s">
        <v>13</v>
      </c>
      <c r="E10" s="170" t="s">
        <v>26</v>
      </c>
      <c r="F10" s="171">
        <v>4153080786</v>
      </c>
      <c r="G10" s="171">
        <v>4165177338</v>
      </c>
      <c r="H10" s="171">
        <v>4096181992</v>
      </c>
      <c r="I10" s="171">
        <v>4138146705.3333335</v>
      </c>
      <c r="K10" s="54" t="s">
        <v>1876</v>
      </c>
    </row>
    <row r="11" spans="1:20">
      <c r="A11" s="10" t="s">
        <v>1155</v>
      </c>
      <c r="B11" s="170" t="s">
        <v>43</v>
      </c>
      <c r="C11" s="10" t="s">
        <v>44</v>
      </c>
      <c r="D11" s="10" t="s">
        <v>29</v>
      </c>
      <c r="E11" s="170" t="s">
        <v>26</v>
      </c>
      <c r="F11" s="171">
        <v>163238075</v>
      </c>
      <c r="G11" s="171">
        <v>166626595</v>
      </c>
      <c r="H11" s="171">
        <v>160035814</v>
      </c>
      <c r="I11" s="171">
        <v>163300161.33333334</v>
      </c>
      <c r="K11" s="55" t="s">
        <v>1877</v>
      </c>
    </row>
    <row r="12" spans="1:20">
      <c r="A12" s="10" t="s">
        <v>1156</v>
      </c>
      <c r="B12" s="170" t="s">
        <v>45</v>
      </c>
      <c r="C12" s="10" t="s">
        <v>46</v>
      </c>
      <c r="D12" s="10" t="s">
        <v>35</v>
      </c>
      <c r="E12" s="170" t="s">
        <v>26</v>
      </c>
      <c r="F12" s="171">
        <v>167752139</v>
      </c>
      <c r="G12" s="171">
        <v>167454558</v>
      </c>
      <c r="H12" s="171">
        <v>172782614</v>
      </c>
      <c r="I12" s="171">
        <v>169329770.33333334</v>
      </c>
      <c r="K12" s="54" t="s">
        <v>1878</v>
      </c>
    </row>
    <row r="13" spans="1:20">
      <c r="A13" s="10" t="s">
        <v>1157</v>
      </c>
      <c r="B13" s="170" t="s">
        <v>47</v>
      </c>
      <c r="C13" s="10" t="s">
        <v>48</v>
      </c>
      <c r="D13" s="10" t="s">
        <v>13</v>
      </c>
      <c r="E13" s="170" t="s">
        <v>26</v>
      </c>
      <c r="F13" s="171">
        <v>2991282320</v>
      </c>
      <c r="G13" s="171">
        <v>2922276577</v>
      </c>
      <c r="H13" s="171">
        <v>2770557757</v>
      </c>
      <c r="I13" s="171">
        <v>2894705551.3333335</v>
      </c>
      <c r="K13" s="54" t="s">
        <v>1879</v>
      </c>
    </row>
    <row r="14" spans="1:20">
      <c r="A14" s="10" t="s">
        <v>1158</v>
      </c>
      <c r="B14" s="170" t="s">
        <v>49</v>
      </c>
      <c r="C14" s="10" t="s">
        <v>50</v>
      </c>
      <c r="D14" s="10" t="s">
        <v>13</v>
      </c>
      <c r="E14" s="170" t="s">
        <v>26</v>
      </c>
      <c r="F14" s="171">
        <v>2293427778</v>
      </c>
      <c r="G14" s="171">
        <v>2243298931</v>
      </c>
      <c r="H14" s="171">
        <v>2138581915</v>
      </c>
      <c r="I14" s="171">
        <v>2225102874.6666665</v>
      </c>
      <c r="K14" s="54" t="s">
        <v>1880</v>
      </c>
    </row>
    <row r="15" spans="1:20">
      <c r="A15" s="10" t="s">
        <v>1159</v>
      </c>
      <c r="B15" s="170" t="s">
        <v>51</v>
      </c>
      <c r="C15" s="10" t="s">
        <v>52</v>
      </c>
      <c r="D15" s="10" t="s">
        <v>53</v>
      </c>
      <c r="E15" s="170" t="s">
        <v>26</v>
      </c>
      <c r="F15" s="171">
        <v>1315215979</v>
      </c>
      <c r="G15" s="171">
        <v>1335616438</v>
      </c>
      <c r="H15" s="171">
        <v>1351724801</v>
      </c>
      <c r="I15" s="171">
        <v>1334185739.3333333</v>
      </c>
      <c r="K15" s="54" t="s">
        <v>1881</v>
      </c>
    </row>
    <row r="16" spans="1:20">
      <c r="A16" s="10" t="s">
        <v>1160</v>
      </c>
      <c r="B16" s="170" t="s">
        <v>54</v>
      </c>
      <c r="C16" s="10" t="s">
        <v>55</v>
      </c>
      <c r="D16" s="10" t="s">
        <v>29</v>
      </c>
      <c r="E16" s="170" t="s">
        <v>26</v>
      </c>
      <c r="F16" s="171">
        <v>1019633515</v>
      </c>
      <c r="G16" s="171">
        <v>965865609</v>
      </c>
      <c r="H16" s="171">
        <v>933209573</v>
      </c>
      <c r="I16" s="171">
        <v>972902899</v>
      </c>
      <c r="K16" s="54" t="s">
        <v>1882</v>
      </c>
    </row>
    <row r="17" spans="1:11">
      <c r="A17" s="10" t="s">
        <v>1161</v>
      </c>
      <c r="B17" s="170" t="s">
        <v>56</v>
      </c>
      <c r="C17" s="10" t="s">
        <v>57</v>
      </c>
      <c r="D17" s="10" t="s">
        <v>35</v>
      </c>
      <c r="E17" s="170" t="s">
        <v>26</v>
      </c>
      <c r="F17" s="171">
        <v>1874292596</v>
      </c>
      <c r="G17" s="171">
        <v>1886244147</v>
      </c>
      <c r="H17" s="171">
        <v>1876059911</v>
      </c>
      <c r="I17" s="171">
        <v>1878865551.3333333</v>
      </c>
      <c r="K17" s="54" t="s">
        <v>1883</v>
      </c>
    </row>
    <row r="18" spans="1:11">
      <c r="A18" s="10" t="s">
        <v>1162</v>
      </c>
      <c r="B18" s="170" t="s">
        <v>58</v>
      </c>
      <c r="C18" s="10" t="s">
        <v>59</v>
      </c>
      <c r="D18" s="10" t="s">
        <v>29</v>
      </c>
      <c r="E18" s="170" t="s">
        <v>26</v>
      </c>
      <c r="F18" s="171">
        <v>3858122880</v>
      </c>
      <c r="G18" s="171">
        <v>3889404130</v>
      </c>
      <c r="H18" s="171">
        <v>3962527857</v>
      </c>
      <c r="I18" s="171">
        <v>3903351622.3333335</v>
      </c>
      <c r="J18" s="110" t="str">
        <f>"Attached is the financial disclosure documents. I also made sure to attach my bond ordinance to the email. I, "&amp;summary!K9&amp;" -Chief Financial Officer of "&amp;summary!K6&amp;", Certify that all information included in this email is accurate."</f>
        <v>Attached is the financial disclosure documents. I also made sure to attach my bond ordinance to the email. I, Christopher Battaglia -Chief Financial Officer of 0719 South Orange Township Village - County of Essex, Certify that all information included in this email is accurate.</v>
      </c>
      <c r="K18" s="54" t="s">
        <v>1783</v>
      </c>
    </row>
    <row r="19" spans="1:11">
      <c r="A19" s="10" t="s">
        <v>1163</v>
      </c>
      <c r="B19" s="170" t="s">
        <v>60</v>
      </c>
      <c r="C19" s="10" t="s">
        <v>61</v>
      </c>
      <c r="D19" s="10" t="s">
        <v>13</v>
      </c>
      <c r="E19" s="170" t="s">
        <v>26</v>
      </c>
      <c r="F19" s="171">
        <v>475194607</v>
      </c>
      <c r="G19" s="171">
        <v>506824090</v>
      </c>
      <c r="H19" s="171">
        <v>481426405</v>
      </c>
      <c r="I19" s="171">
        <v>487815034</v>
      </c>
    </row>
    <row r="20" spans="1:11">
      <c r="A20" s="10" t="s">
        <v>1164</v>
      </c>
      <c r="B20" s="170" t="s">
        <v>62</v>
      </c>
      <c r="C20" s="10" t="s">
        <v>63</v>
      </c>
      <c r="D20" s="10" t="s">
        <v>29</v>
      </c>
      <c r="E20" s="170" t="s">
        <v>26</v>
      </c>
      <c r="F20" s="171">
        <v>971354327</v>
      </c>
      <c r="G20" s="171">
        <v>912019793</v>
      </c>
      <c r="H20" s="171">
        <v>922743930</v>
      </c>
      <c r="I20" s="171">
        <v>935372683.33333337</v>
      </c>
    </row>
    <row r="21" spans="1:11">
      <c r="A21" s="10" t="s">
        <v>1165</v>
      </c>
      <c r="B21" s="170" t="s">
        <v>64</v>
      </c>
      <c r="C21" s="10" t="s">
        <v>65</v>
      </c>
      <c r="D21" s="10" t="s">
        <v>29</v>
      </c>
      <c r="E21" s="170" t="s">
        <v>26</v>
      </c>
      <c r="F21" s="171">
        <v>862827275</v>
      </c>
      <c r="G21" s="171">
        <v>828848303</v>
      </c>
      <c r="H21" s="171">
        <v>773651113</v>
      </c>
      <c r="I21" s="171">
        <v>821775563.66666663</v>
      </c>
    </row>
    <row r="22" spans="1:11">
      <c r="A22" s="10" t="s">
        <v>1166</v>
      </c>
      <c r="B22" s="170" t="s">
        <v>66</v>
      </c>
      <c r="C22" s="10" t="s">
        <v>67</v>
      </c>
      <c r="D22" s="10" t="s">
        <v>29</v>
      </c>
      <c r="E22" s="170" t="s">
        <v>26</v>
      </c>
      <c r="F22" s="171">
        <v>131778955</v>
      </c>
      <c r="G22" s="171">
        <v>130412730</v>
      </c>
      <c r="H22" s="171">
        <v>123427804</v>
      </c>
      <c r="I22" s="171">
        <v>128539829.66666667</v>
      </c>
    </row>
    <row r="23" spans="1:11">
      <c r="A23" s="10" t="s">
        <v>1167</v>
      </c>
      <c r="B23" s="170" t="s">
        <v>68</v>
      </c>
      <c r="C23" s="10" t="s">
        <v>69</v>
      </c>
      <c r="D23" s="10" t="s">
        <v>29</v>
      </c>
      <c r="E23" s="170" t="s">
        <v>26</v>
      </c>
      <c r="F23" s="171">
        <v>1176489258</v>
      </c>
      <c r="G23" s="171">
        <v>1140736419</v>
      </c>
      <c r="H23" s="171">
        <v>1124475446</v>
      </c>
      <c r="I23" s="171">
        <v>1147233707.6666667</v>
      </c>
    </row>
    <row r="24" spans="1:11">
      <c r="A24" s="10" t="s">
        <v>1168</v>
      </c>
      <c r="B24" s="170" t="s">
        <v>70</v>
      </c>
      <c r="C24" s="10" t="s">
        <v>71</v>
      </c>
      <c r="D24" s="10" t="s">
        <v>29</v>
      </c>
      <c r="E24" s="170" t="s">
        <v>26</v>
      </c>
      <c r="F24" s="171">
        <v>2364849048</v>
      </c>
      <c r="G24" s="171">
        <v>2280364462</v>
      </c>
      <c r="H24" s="171">
        <v>2173553649</v>
      </c>
      <c r="I24" s="171">
        <v>2272922386.3333335</v>
      </c>
    </row>
    <row r="25" spans="1:11">
      <c r="A25" s="10" t="s">
        <v>1169</v>
      </c>
      <c r="B25" s="170" t="s">
        <v>72</v>
      </c>
      <c r="C25" s="10" t="s">
        <v>73</v>
      </c>
      <c r="D25" s="10" t="s">
        <v>13</v>
      </c>
      <c r="E25" s="170" t="s">
        <v>26</v>
      </c>
      <c r="F25" s="171">
        <v>161328727</v>
      </c>
      <c r="G25" s="171">
        <v>177208870</v>
      </c>
      <c r="H25" s="171">
        <v>183209337</v>
      </c>
      <c r="I25" s="171">
        <v>173915644.66666666</v>
      </c>
    </row>
    <row r="26" spans="1:11">
      <c r="A26" s="10" t="s">
        <v>1170</v>
      </c>
      <c r="B26" s="169" t="s">
        <v>74</v>
      </c>
      <c r="C26" s="10" t="s">
        <v>75</v>
      </c>
      <c r="D26" s="10" t="s">
        <v>27</v>
      </c>
      <c r="E26" s="170" t="s">
        <v>75</v>
      </c>
      <c r="F26" s="171">
        <v>163447382133</v>
      </c>
      <c r="G26" s="171">
        <v>166619784277</v>
      </c>
      <c r="H26" s="171">
        <v>170405299202</v>
      </c>
      <c r="I26" s="171">
        <v>166824155203.99997</v>
      </c>
    </row>
    <row r="27" spans="1:11">
      <c r="A27" s="10" t="s">
        <v>1171</v>
      </c>
      <c r="B27" s="170" t="s">
        <v>76</v>
      </c>
      <c r="C27" s="10" t="s">
        <v>77</v>
      </c>
      <c r="D27" s="10" t="s">
        <v>35</v>
      </c>
      <c r="E27" s="170" t="s">
        <v>75</v>
      </c>
      <c r="F27" s="171">
        <v>1685670025</v>
      </c>
      <c r="G27" s="171">
        <v>1694296538</v>
      </c>
      <c r="H27" s="171">
        <v>1740921215</v>
      </c>
      <c r="I27" s="171">
        <v>1706962592.6666667</v>
      </c>
    </row>
    <row r="28" spans="1:11">
      <c r="A28" s="10" t="s">
        <v>1172</v>
      </c>
      <c r="B28" s="170" t="s">
        <v>78</v>
      </c>
      <c r="C28" s="10" t="s">
        <v>79</v>
      </c>
      <c r="D28" s="10" t="s">
        <v>35</v>
      </c>
      <c r="E28" s="170" t="s">
        <v>75</v>
      </c>
      <c r="F28" s="171">
        <v>2444644594</v>
      </c>
      <c r="G28" s="171">
        <v>2304066745</v>
      </c>
      <c r="H28" s="171">
        <v>2437030765</v>
      </c>
      <c r="I28" s="171">
        <v>2395247368</v>
      </c>
    </row>
    <row r="29" spans="1:11">
      <c r="A29" s="10" t="s">
        <v>1173</v>
      </c>
      <c r="B29" s="170" t="s">
        <v>80</v>
      </c>
      <c r="C29" s="10" t="s">
        <v>81</v>
      </c>
      <c r="D29" s="10" t="s">
        <v>35</v>
      </c>
      <c r="E29" s="170" t="s">
        <v>75</v>
      </c>
      <c r="F29" s="171">
        <v>2678290624</v>
      </c>
      <c r="G29" s="171">
        <v>2700385886</v>
      </c>
      <c r="H29" s="171">
        <v>2748336526</v>
      </c>
      <c r="I29" s="171">
        <v>2709004345.3333335</v>
      </c>
    </row>
    <row r="30" spans="1:11">
      <c r="A30" s="10" t="s">
        <v>1174</v>
      </c>
      <c r="B30" s="170" t="s">
        <v>82</v>
      </c>
      <c r="C30" s="10" t="s">
        <v>83</v>
      </c>
      <c r="D30" s="10" t="s">
        <v>35</v>
      </c>
      <c r="E30" s="170" t="s">
        <v>75</v>
      </c>
      <c r="F30" s="171">
        <v>703053649</v>
      </c>
      <c r="G30" s="171">
        <v>710610626</v>
      </c>
      <c r="H30" s="171">
        <v>723046956</v>
      </c>
      <c r="I30" s="171">
        <v>712237077</v>
      </c>
    </row>
    <row r="31" spans="1:11">
      <c r="A31" s="10" t="s">
        <v>1175</v>
      </c>
      <c r="B31" s="170" t="s">
        <v>84</v>
      </c>
      <c r="C31" s="10" t="s">
        <v>85</v>
      </c>
      <c r="D31" s="10" t="s">
        <v>35</v>
      </c>
      <c r="E31" s="170" t="s">
        <v>75</v>
      </c>
      <c r="F31" s="171">
        <v>2053521359</v>
      </c>
      <c r="G31" s="171">
        <v>2194353450</v>
      </c>
      <c r="H31" s="171">
        <v>2288763255</v>
      </c>
      <c r="I31" s="171">
        <v>2178879354.6666665</v>
      </c>
    </row>
    <row r="32" spans="1:11">
      <c r="A32" s="10" t="s">
        <v>1176</v>
      </c>
      <c r="B32" s="170" t="s">
        <v>86</v>
      </c>
      <c r="C32" s="10" t="s">
        <v>87</v>
      </c>
      <c r="D32" s="10" t="s">
        <v>35</v>
      </c>
      <c r="E32" s="170" t="s">
        <v>75</v>
      </c>
      <c r="F32" s="171">
        <v>2892159654</v>
      </c>
      <c r="G32" s="171">
        <v>2957549331</v>
      </c>
      <c r="H32" s="171">
        <v>3053727313</v>
      </c>
      <c r="I32" s="171">
        <v>2967812099.3333335</v>
      </c>
    </row>
    <row r="33" spans="1:9">
      <c r="A33" s="10" t="s">
        <v>1177</v>
      </c>
      <c r="B33" s="170" t="s">
        <v>88</v>
      </c>
      <c r="C33" s="10" t="s">
        <v>89</v>
      </c>
      <c r="D33" s="10" t="s">
        <v>35</v>
      </c>
      <c r="E33" s="170" t="s">
        <v>75</v>
      </c>
      <c r="F33" s="171">
        <v>2094458996</v>
      </c>
      <c r="G33" s="171">
        <v>2114158961</v>
      </c>
      <c r="H33" s="171">
        <v>2125246190</v>
      </c>
      <c r="I33" s="171">
        <v>2111288049</v>
      </c>
    </row>
    <row r="34" spans="1:9">
      <c r="A34" s="10" t="s">
        <v>1178</v>
      </c>
      <c r="B34" s="170" t="s">
        <v>90</v>
      </c>
      <c r="C34" s="10" t="s">
        <v>91</v>
      </c>
      <c r="D34" s="10" t="s">
        <v>35</v>
      </c>
      <c r="E34" s="170" t="s">
        <v>75</v>
      </c>
      <c r="F34" s="171">
        <v>2077849831</v>
      </c>
      <c r="G34" s="171">
        <v>2140837268</v>
      </c>
      <c r="H34" s="171">
        <v>2201411612</v>
      </c>
      <c r="I34" s="171">
        <v>2140032903.6666667</v>
      </c>
    </row>
    <row r="35" spans="1:9">
      <c r="A35" s="10" t="s">
        <v>1179</v>
      </c>
      <c r="B35" s="170" t="s">
        <v>92</v>
      </c>
      <c r="C35" s="10" t="s">
        <v>93</v>
      </c>
      <c r="D35" s="10" t="s">
        <v>35</v>
      </c>
      <c r="E35" s="170" t="s">
        <v>75</v>
      </c>
      <c r="F35" s="171">
        <v>1489954364</v>
      </c>
      <c r="G35" s="171">
        <v>1497603216</v>
      </c>
      <c r="H35" s="171">
        <v>1554027186</v>
      </c>
      <c r="I35" s="171">
        <v>1513861588.6666667</v>
      </c>
    </row>
    <row r="36" spans="1:9">
      <c r="A36" s="10" t="s">
        <v>1180</v>
      </c>
      <c r="B36" s="170" t="s">
        <v>94</v>
      </c>
      <c r="C36" s="10" t="s">
        <v>95</v>
      </c>
      <c r="D36" s="10" t="s">
        <v>35</v>
      </c>
      <c r="E36" s="170" t="s">
        <v>75</v>
      </c>
      <c r="F36" s="171">
        <v>1819882529</v>
      </c>
      <c r="G36" s="171">
        <v>1888964055</v>
      </c>
      <c r="H36" s="171">
        <v>1970206975</v>
      </c>
      <c r="I36" s="171">
        <v>1893017853</v>
      </c>
    </row>
    <row r="37" spans="1:9">
      <c r="A37" s="10" t="s">
        <v>1181</v>
      </c>
      <c r="B37" s="170" t="s">
        <v>96</v>
      </c>
      <c r="C37" s="10" t="s">
        <v>97</v>
      </c>
      <c r="D37" s="10" t="s">
        <v>35</v>
      </c>
      <c r="E37" s="170" t="s">
        <v>75</v>
      </c>
      <c r="F37" s="171">
        <v>2082226124</v>
      </c>
      <c r="G37" s="171">
        <v>2078530401</v>
      </c>
      <c r="H37" s="171">
        <v>2091863881</v>
      </c>
      <c r="I37" s="171">
        <v>2084206802</v>
      </c>
    </row>
    <row r="38" spans="1:9">
      <c r="A38" s="10" t="s">
        <v>1182</v>
      </c>
      <c r="B38" s="170" t="s">
        <v>98</v>
      </c>
      <c r="C38" s="10" t="s">
        <v>99</v>
      </c>
      <c r="D38" s="10" t="s">
        <v>35</v>
      </c>
      <c r="E38" s="170" t="s">
        <v>75</v>
      </c>
      <c r="F38" s="171">
        <v>2155941300</v>
      </c>
      <c r="G38" s="171">
        <v>1972706102</v>
      </c>
      <c r="H38" s="171">
        <v>2105512595</v>
      </c>
      <c r="I38" s="171">
        <v>2078053332.3333333</v>
      </c>
    </row>
    <row r="39" spans="1:9">
      <c r="A39" s="10" t="s">
        <v>1183</v>
      </c>
      <c r="B39" s="170" t="s">
        <v>100</v>
      </c>
      <c r="C39" s="10" t="s">
        <v>101</v>
      </c>
      <c r="D39" s="10" t="s">
        <v>35</v>
      </c>
      <c r="E39" s="170" t="s">
        <v>75</v>
      </c>
      <c r="F39" s="171">
        <v>2970615918</v>
      </c>
      <c r="G39" s="171">
        <v>3194198696</v>
      </c>
      <c r="H39" s="171">
        <v>3431266227</v>
      </c>
      <c r="I39" s="171">
        <v>3198693613.6666665</v>
      </c>
    </row>
    <row r="40" spans="1:9">
      <c r="A40" s="10" t="s">
        <v>1184</v>
      </c>
      <c r="B40" s="170" t="s">
        <v>102</v>
      </c>
      <c r="C40" s="10" t="s">
        <v>103</v>
      </c>
      <c r="D40" s="10" t="s">
        <v>35</v>
      </c>
      <c r="E40" s="170" t="s">
        <v>75</v>
      </c>
      <c r="F40" s="171">
        <v>1228235638</v>
      </c>
      <c r="G40" s="171">
        <v>1253302812</v>
      </c>
      <c r="H40" s="171">
        <v>1263971278</v>
      </c>
      <c r="I40" s="171">
        <v>1248503242.6666667</v>
      </c>
    </row>
    <row r="41" spans="1:9">
      <c r="A41" s="10" t="s">
        <v>1185</v>
      </c>
      <c r="B41" s="170" t="s">
        <v>104</v>
      </c>
      <c r="C41" s="10" t="s">
        <v>105</v>
      </c>
      <c r="D41" s="10" t="s">
        <v>29</v>
      </c>
      <c r="E41" s="170" t="s">
        <v>75</v>
      </c>
      <c r="F41" s="171">
        <v>4668235256</v>
      </c>
      <c r="G41" s="171">
        <v>4693646294</v>
      </c>
      <c r="H41" s="171">
        <v>4807455643</v>
      </c>
      <c r="I41" s="171">
        <v>4723112397.666667</v>
      </c>
    </row>
    <row r="42" spans="1:9">
      <c r="A42" s="10" t="s">
        <v>1186</v>
      </c>
      <c r="B42" s="170" t="s">
        <v>106</v>
      </c>
      <c r="C42" s="10" t="s">
        <v>107</v>
      </c>
      <c r="D42" s="10" t="s">
        <v>35</v>
      </c>
      <c r="E42" s="170" t="s">
        <v>75</v>
      </c>
      <c r="F42" s="171">
        <v>3189178629</v>
      </c>
      <c r="G42" s="171">
        <v>3219890780</v>
      </c>
      <c r="H42" s="171">
        <v>3262840643</v>
      </c>
      <c r="I42" s="171">
        <v>3223970017.3333335</v>
      </c>
    </row>
    <row r="43" spans="1:9">
      <c r="A43" s="10" t="s">
        <v>1187</v>
      </c>
      <c r="B43" s="170" t="s">
        <v>108</v>
      </c>
      <c r="C43" s="10" t="s">
        <v>109</v>
      </c>
      <c r="D43" s="10" t="s">
        <v>35</v>
      </c>
      <c r="E43" s="170" t="s">
        <v>75</v>
      </c>
      <c r="F43" s="171">
        <v>4469782289</v>
      </c>
      <c r="G43" s="171">
        <v>4595747105</v>
      </c>
      <c r="H43" s="171">
        <v>4729759778</v>
      </c>
      <c r="I43" s="171">
        <v>4598429724</v>
      </c>
    </row>
    <row r="44" spans="1:9">
      <c r="A44" s="10" t="s">
        <v>1188</v>
      </c>
      <c r="B44" s="170" t="s">
        <v>110</v>
      </c>
      <c r="C44" s="10" t="s">
        <v>111</v>
      </c>
      <c r="D44" s="10" t="s">
        <v>35</v>
      </c>
      <c r="E44" s="170" t="s">
        <v>75</v>
      </c>
      <c r="F44" s="171">
        <v>1111156875</v>
      </c>
      <c r="G44" s="171">
        <v>1180631337</v>
      </c>
      <c r="H44" s="171">
        <v>1315164325</v>
      </c>
      <c r="I44" s="171">
        <v>1202317512.3333333</v>
      </c>
    </row>
    <row r="45" spans="1:9">
      <c r="A45" s="10" t="s">
        <v>1189</v>
      </c>
      <c r="B45" s="170" t="s">
        <v>112</v>
      </c>
      <c r="C45" s="10" t="s">
        <v>113</v>
      </c>
      <c r="D45" s="10" t="s">
        <v>35</v>
      </c>
      <c r="E45" s="170" t="s">
        <v>75</v>
      </c>
      <c r="F45" s="171">
        <v>6641696390</v>
      </c>
      <c r="G45" s="171">
        <v>6674749913</v>
      </c>
      <c r="H45" s="171">
        <v>6444691235</v>
      </c>
      <c r="I45" s="171">
        <v>6587045846</v>
      </c>
    </row>
    <row r="46" spans="1:9">
      <c r="A46" s="10" t="s">
        <v>1190</v>
      </c>
      <c r="B46" s="170" t="s">
        <v>114</v>
      </c>
      <c r="C46" s="10" t="s">
        <v>115</v>
      </c>
      <c r="D46" s="10" t="s">
        <v>35</v>
      </c>
      <c r="E46" s="170" t="s">
        <v>75</v>
      </c>
      <c r="F46" s="171">
        <v>4342182615</v>
      </c>
      <c r="G46" s="171">
        <v>4480221280</v>
      </c>
      <c r="H46" s="171">
        <v>4389577030</v>
      </c>
      <c r="I46" s="171">
        <v>4403993641.666667</v>
      </c>
    </row>
    <row r="47" spans="1:9">
      <c r="A47" s="10" t="s">
        <v>1191</v>
      </c>
      <c r="B47" s="170" t="s">
        <v>116</v>
      </c>
      <c r="C47" s="10" t="s">
        <v>117</v>
      </c>
      <c r="D47" s="10" t="s">
        <v>29</v>
      </c>
      <c r="E47" s="170" t="s">
        <v>75</v>
      </c>
      <c r="F47" s="171">
        <v>2116339387</v>
      </c>
      <c r="G47" s="171">
        <v>2143761502</v>
      </c>
      <c r="H47" s="171">
        <v>2230214370</v>
      </c>
      <c r="I47" s="171">
        <v>2163438419.6666665</v>
      </c>
    </row>
    <row r="48" spans="1:9">
      <c r="A48" s="10" t="s">
        <v>1192</v>
      </c>
      <c r="B48" s="170" t="s">
        <v>118</v>
      </c>
      <c r="C48" s="10" t="s">
        <v>119</v>
      </c>
      <c r="D48" s="10" t="s">
        <v>35</v>
      </c>
      <c r="E48" s="170" t="s">
        <v>75</v>
      </c>
      <c r="F48" s="171">
        <v>2458511459</v>
      </c>
      <c r="G48" s="171">
        <v>2516157906</v>
      </c>
      <c r="H48" s="171">
        <v>2511481798</v>
      </c>
      <c r="I48" s="171">
        <v>2495383721</v>
      </c>
    </row>
    <row r="49" spans="1:9">
      <c r="A49" s="10" t="s">
        <v>1193</v>
      </c>
      <c r="B49" s="170" t="s">
        <v>120</v>
      </c>
      <c r="C49" s="10" t="s">
        <v>121</v>
      </c>
      <c r="D49" s="10" t="s">
        <v>29</v>
      </c>
      <c r="E49" s="170" t="s">
        <v>75</v>
      </c>
      <c r="F49" s="171">
        <v>5537500516</v>
      </c>
      <c r="G49" s="171">
        <v>5938890642</v>
      </c>
      <c r="H49" s="171">
        <v>5586201818</v>
      </c>
      <c r="I49" s="171">
        <v>5687530992</v>
      </c>
    </row>
    <row r="50" spans="1:9">
      <c r="A50" s="10" t="s">
        <v>1194</v>
      </c>
      <c r="B50" s="170" t="s">
        <v>122</v>
      </c>
      <c r="C50" s="10" t="s">
        <v>123</v>
      </c>
      <c r="D50" s="10" t="s">
        <v>35</v>
      </c>
      <c r="E50" s="170" t="s">
        <v>75</v>
      </c>
      <c r="F50" s="171">
        <v>957954784</v>
      </c>
      <c r="G50" s="171">
        <v>975944075</v>
      </c>
      <c r="H50" s="171">
        <v>995188847</v>
      </c>
      <c r="I50" s="171">
        <v>976362568.66666663</v>
      </c>
    </row>
    <row r="51" spans="1:9">
      <c r="A51" s="10" t="s">
        <v>1195</v>
      </c>
      <c r="B51" s="170" t="s">
        <v>124</v>
      </c>
      <c r="C51" s="10" t="s">
        <v>125</v>
      </c>
      <c r="D51" s="10" t="s">
        <v>35</v>
      </c>
      <c r="E51" s="170" t="s">
        <v>75</v>
      </c>
      <c r="F51" s="171">
        <v>1759402042</v>
      </c>
      <c r="G51" s="171">
        <v>1772856196</v>
      </c>
      <c r="H51" s="171">
        <v>1842988895</v>
      </c>
      <c r="I51" s="171">
        <v>1791749044.3333333</v>
      </c>
    </row>
    <row r="52" spans="1:9">
      <c r="A52" s="10" t="s">
        <v>1196</v>
      </c>
      <c r="B52" s="170" t="s">
        <v>126</v>
      </c>
      <c r="C52" s="10" t="s">
        <v>127</v>
      </c>
      <c r="D52" s="10" t="s">
        <v>35</v>
      </c>
      <c r="E52" s="170" t="s">
        <v>75</v>
      </c>
      <c r="F52" s="171">
        <v>948861467</v>
      </c>
      <c r="G52" s="171">
        <v>935515327</v>
      </c>
      <c r="H52" s="171">
        <v>913634664</v>
      </c>
      <c r="I52" s="171">
        <v>932670486</v>
      </c>
    </row>
    <row r="53" spans="1:9">
      <c r="A53" s="10" t="s">
        <v>1197</v>
      </c>
      <c r="B53" s="170" t="s">
        <v>128</v>
      </c>
      <c r="C53" s="10" t="s">
        <v>129</v>
      </c>
      <c r="D53" s="10" t="s">
        <v>35</v>
      </c>
      <c r="E53" s="170" t="s">
        <v>75</v>
      </c>
      <c r="F53" s="171">
        <v>1768339867</v>
      </c>
      <c r="G53" s="171">
        <v>1785683704</v>
      </c>
      <c r="H53" s="171">
        <v>1807032094</v>
      </c>
      <c r="I53" s="171">
        <v>1787018555</v>
      </c>
    </row>
    <row r="54" spans="1:9">
      <c r="A54" s="10" t="s">
        <v>1198</v>
      </c>
      <c r="B54" s="170" t="s">
        <v>130</v>
      </c>
      <c r="C54" s="10" t="s">
        <v>131</v>
      </c>
      <c r="D54" s="10" t="s">
        <v>35</v>
      </c>
      <c r="E54" s="170" t="s">
        <v>75</v>
      </c>
      <c r="F54" s="171">
        <v>1254277316</v>
      </c>
      <c r="G54" s="171">
        <v>1300435732</v>
      </c>
      <c r="H54" s="171">
        <v>1313354364</v>
      </c>
      <c r="I54" s="171">
        <v>1289355804</v>
      </c>
    </row>
    <row r="55" spans="1:9">
      <c r="A55" s="10" t="s">
        <v>1199</v>
      </c>
      <c r="B55" s="170" t="s">
        <v>132</v>
      </c>
      <c r="C55" s="10" t="s">
        <v>133</v>
      </c>
      <c r="D55" s="10" t="s">
        <v>35</v>
      </c>
      <c r="E55" s="170" t="s">
        <v>75</v>
      </c>
      <c r="F55" s="171">
        <v>1289832471</v>
      </c>
      <c r="G55" s="171">
        <v>1351050415</v>
      </c>
      <c r="H55" s="171">
        <v>1371440476</v>
      </c>
      <c r="I55" s="171">
        <v>1337441120.6666667</v>
      </c>
    </row>
    <row r="56" spans="1:9">
      <c r="A56" s="10" t="s">
        <v>1200</v>
      </c>
      <c r="B56" s="170" t="s">
        <v>134</v>
      </c>
      <c r="C56" s="10" t="s">
        <v>135</v>
      </c>
      <c r="D56" s="10" t="s">
        <v>35</v>
      </c>
      <c r="E56" s="170" t="s">
        <v>75</v>
      </c>
      <c r="F56" s="171">
        <v>1087141567</v>
      </c>
      <c r="G56" s="171">
        <v>1024229127</v>
      </c>
      <c r="H56" s="171">
        <v>1019362331</v>
      </c>
      <c r="I56" s="171">
        <v>1043577675</v>
      </c>
    </row>
    <row r="57" spans="1:9">
      <c r="A57" s="10" t="s">
        <v>1201</v>
      </c>
      <c r="B57" s="170" t="s">
        <v>136</v>
      </c>
      <c r="C57" s="10" t="s">
        <v>137</v>
      </c>
      <c r="D57" s="10" t="s">
        <v>35</v>
      </c>
      <c r="E57" s="170" t="s">
        <v>75</v>
      </c>
      <c r="F57" s="171">
        <v>2059542182</v>
      </c>
      <c r="G57" s="171">
        <v>2121590829</v>
      </c>
      <c r="H57" s="171">
        <v>2062320277</v>
      </c>
      <c r="I57" s="171">
        <v>2081151096</v>
      </c>
    </row>
    <row r="58" spans="1:9">
      <c r="A58" s="10" t="s">
        <v>1202</v>
      </c>
      <c r="B58" s="170" t="s">
        <v>138</v>
      </c>
      <c r="C58" s="10" t="s">
        <v>139</v>
      </c>
      <c r="D58" s="10" t="s">
        <v>13</v>
      </c>
      <c r="E58" s="170" t="s">
        <v>75</v>
      </c>
      <c r="F58" s="171">
        <v>2619248449</v>
      </c>
      <c r="G58" s="171">
        <v>2761374002</v>
      </c>
      <c r="H58" s="171">
        <v>3149793772</v>
      </c>
      <c r="I58" s="171">
        <v>2843472074.3333335</v>
      </c>
    </row>
    <row r="59" spans="1:9">
      <c r="A59" s="10" t="s">
        <v>1203</v>
      </c>
      <c r="B59" s="170" t="s">
        <v>140</v>
      </c>
      <c r="C59" s="10" t="s">
        <v>141</v>
      </c>
      <c r="D59" s="10" t="s">
        <v>13</v>
      </c>
      <c r="E59" s="170" t="s">
        <v>75</v>
      </c>
      <c r="F59" s="171">
        <v>5946416980</v>
      </c>
      <c r="G59" s="171">
        <v>5886572492</v>
      </c>
      <c r="H59" s="171">
        <v>6007462286</v>
      </c>
      <c r="I59" s="171">
        <v>5946817252.666667</v>
      </c>
    </row>
    <row r="60" spans="1:9">
      <c r="A60" s="10" t="s">
        <v>1204</v>
      </c>
      <c r="B60" s="170" t="s">
        <v>142</v>
      </c>
      <c r="C60" s="10" t="s">
        <v>143</v>
      </c>
      <c r="D60" s="10" t="s">
        <v>35</v>
      </c>
      <c r="E60" s="170" t="s">
        <v>75</v>
      </c>
      <c r="F60" s="171">
        <v>1262821638</v>
      </c>
      <c r="G60" s="171">
        <v>1292202185</v>
      </c>
      <c r="H60" s="171">
        <v>1344405950</v>
      </c>
      <c r="I60" s="171">
        <v>1299809924.3333333</v>
      </c>
    </row>
    <row r="61" spans="1:9">
      <c r="A61" s="10" t="s">
        <v>1205</v>
      </c>
      <c r="B61" s="170" t="s">
        <v>144</v>
      </c>
      <c r="C61" s="10" t="s">
        <v>145</v>
      </c>
      <c r="D61" s="10" t="s">
        <v>35</v>
      </c>
      <c r="E61" s="170" t="s">
        <v>75</v>
      </c>
      <c r="F61" s="171">
        <v>1151607247</v>
      </c>
      <c r="G61" s="171">
        <v>1183369793</v>
      </c>
      <c r="H61" s="171">
        <v>1228726759</v>
      </c>
      <c r="I61" s="171">
        <v>1187901266.3333333</v>
      </c>
    </row>
    <row r="62" spans="1:9">
      <c r="A62" s="10" t="s">
        <v>1206</v>
      </c>
      <c r="B62" s="170" t="s">
        <v>146</v>
      </c>
      <c r="C62" s="10" t="s">
        <v>147</v>
      </c>
      <c r="D62" s="10" t="s">
        <v>35</v>
      </c>
      <c r="E62" s="170" t="s">
        <v>75</v>
      </c>
      <c r="F62" s="171">
        <v>2200320215</v>
      </c>
      <c r="G62" s="171">
        <v>2184500053</v>
      </c>
      <c r="H62" s="171">
        <v>2286033367</v>
      </c>
      <c r="I62" s="171">
        <v>2223617878.3333335</v>
      </c>
    </row>
    <row r="63" spans="1:9">
      <c r="A63" s="10" t="s">
        <v>1207</v>
      </c>
      <c r="B63" s="170" t="s">
        <v>148</v>
      </c>
      <c r="C63" s="10" t="s">
        <v>149</v>
      </c>
      <c r="D63" s="10" t="s">
        <v>35</v>
      </c>
      <c r="E63" s="170" t="s">
        <v>75</v>
      </c>
      <c r="F63" s="171">
        <v>843507808</v>
      </c>
      <c r="G63" s="171">
        <v>888560223</v>
      </c>
      <c r="H63" s="171">
        <v>829179682</v>
      </c>
      <c r="I63" s="171">
        <v>853749237.66666663</v>
      </c>
    </row>
    <row r="64" spans="1:9">
      <c r="A64" s="10" t="s">
        <v>1208</v>
      </c>
      <c r="B64" s="170" t="s">
        <v>150</v>
      </c>
      <c r="C64" s="10" t="s">
        <v>151</v>
      </c>
      <c r="D64" s="10" t="s">
        <v>35</v>
      </c>
      <c r="E64" s="170" t="s">
        <v>75</v>
      </c>
      <c r="F64" s="171">
        <v>1776333484</v>
      </c>
      <c r="G64" s="171">
        <v>1821502205</v>
      </c>
      <c r="H64" s="171">
        <v>1825114940</v>
      </c>
      <c r="I64" s="171">
        <v>1807650209.6666667</v>
      </c>
    </row>
    <row r="65" spans="1:9">
      <c r="A65" s="10" t="s">
        <v>1209</v>
      </c>
      <c r="B65" s="170" t="s">
        <v>152</v>
      </c>
      <c r="C65" s="10" t="s">
        <v>153</v>
      </c>
      <c r="D65" s="10" t="s">
        <v>35</v>
      </c>
      <c r="E65" s="170" t="s">
        <v>75</v>
      </c>
      <c r="F65" s="171">
        <v>1479070755</v>
      </c>
      <c r="G65" s="171">
        <v>1540386397</v>
      </c>
      <c r="H65" s="171">
        <v>1558666323</v>
      </c>
      <c r="I65" s="171">
        <v>1526041158.3333333</v>
      </c>
    </row>
    <row r="66" spans="1:9">
      <c r="A66" s="10" t="s">
        <v>1210</v>
      </c>
      <c r="B66" s="170" t="s">
        <v>154</v>
      </c>
      <c r="C66" s="10" t="s">
        <v>155</v>
      </c>
      <c r="D66" s="10" t="s">
        <v>35</v>
      </c>
      <c r="E66" s="170" t="s">
        <v>75</v>
      </c>
      <c r="F66" s="171">
        <v>901223245</v>
      </c>
      <c r="G66" s="171">
        <v>937170400</v>
      </c>
      <c r="H66" s="171">
        <v>927586435</v>
      </c>
      <c r="I66" s="171">
        <v>921993360</v>
      </c>
    </row>
    <row r="67" spans="1:9">
      <c r="A67" s="10" t="s">
        <v>1211</v>
      </c>
      <c r="B67" s="170" t="s">
        <v>156</v>
      </c>
      <c r="C67" s="10" t="s">
        <v>157</v>
      </c>
      <c r="D67" s="10" t="s">
        <v>35</v>
      </c>
      <c r="E67" s="170" t="s">
        <v>75</v>
      </c>
      <c r="F67" s="171">
        <v>1236626154</v>
      </c>
      <c r="G67" s="171">
        <v>1282914584</v>
      </c>
      <c r="H67" s="171">
        <v>1297656158</v>
      </c>
      <c r="I67" s="171">
        <v>1272398965.3333333</v>
      </c>
    </row>
    <row r="68" spans="1:9">
      <c r="A68" s="10" t="s">
        <v>1212</v>
      </c>
      <c r="B68" s="170" t="s">
        <v>158</v>
      </c>
      <c r="C68" s="10" t="s">
        <v>159</v>
      </c>
      <c r="D68" s="10" t="s">
        <v>35</v>
      </c>
      <c r="E68" s="170" t="s">
        <v>75</v>
      </c>
      <c r="F68" s="171">
        <v>2338115294</v>
      </c>
      <c r="G68" s="171">
        <v>2360669782</v>
      </c>
      <c r="H68" s="171">
        <v>2405702544</v>
      </c>
      <c r="I68" s="171">
        <v>2368162540</v>
      </c>
    </row>
    <row r="69" spans="1:9">
      <c r="A69" s="10" t="s">
        <v>1213</v>
      </c>
      <c r="B69" s="170" t="s">
        <v>160</v>
      </c>
      <c r="C69" s="10" t="s">
        <v>161</v>
      </c>
      <c r="D69" s="10" t="s">
        <v>35</v>
      </c>
      <c r="E69" s="170" t="s">
        <v>75</v>
      </c>
      <c r="F69" s="171">
        <v>1725803593</v>
      </c>
      <c r="G69" s="171">
        <v>1712620419</v>
      </c>
      <c r="H69" s="171">
        <v>1760604396</v>
      </c>
      <c r="I69" s="171">
        <v>1733009469.3333333</v>
      </c>
    </row>
    <row r="70" spans="1:9">
      <c r="A70" s="10" t="s">
        <v>1214</v>
      </c>
      <c r="B70" s="170" t="s">
        <v>162</v>
      </c>
      <c r="C70" s="10" t="s">
        <v>163</v>
      </c>
      <c r="D70" s="10" t="s">
        <v>35</v>
      </c>
      <c r="E70" s="170" t="s">
        <v>75</v>
      </c>
      <c r="F70" s="171">
        <v>1641340177</v>
      </c>
      <c r="G70" s="171">
        <v>1712688092</v>
      </c>
      <c r="H70" s="171">
        <v>1724793876</v>
      </c>
      <c r="I70" s="171">
        <v>1692940715</v>
      </c>
    </row>
    <row r="71" spans="1:9">
      <c r="A71" s="10" t="s">
        <v>1215</v>
      </c>
      <c r="B71" s="170" t="s">
        <v>164</v>
      </c>
      <c r="C71" s="10" t="s">
        <v>165</v>
      </c>
      <c r="D71" s="10" t="s">
        <v>35</v>
      </c>
      <c r="E71" s="170" t="s">
        <v>75</v>
      </c>
      <c r="F71" s="171">
        <v>2458062710</v>
      </c>
      <c r="G71" s="171">
        <v>2569019887</v>
      </c>
      <c r="H71" s="171">
        <v>2794594802</v>
      </c>
      <c r="I71" s="171">
        <v>2607225799.6666665</v>
      </c>
    </row>
    <row r="72" spans="1:9">
      <c r="A72" s="10" t="s">
        <v>1216</v>
      </c>
      <c r="B72" s="170" t="s">
        <v>166</v>
      </c>
      <c r="C72" s="10" t="s">
        <v>167</v>
      </c>
      <c r="D72" s="10" t="s">
        <v>35</v>
      </c>
      <c r="E72" s="170" t="s">
        <v>75</v>
      </c>
      <c r="F72" s="171">
        <v>8671062470</v>
      </c>
      <c r="G72" s="171">
        <v>8714641234</v>
      </c>
      <c r="H72" s="171">
        <v>9645494573</v>
      </c>
      <c r="I72" s="171">
        <v>9010399425.666666</v>
      </c>
    </row>
    <row r="73" spans="1:9">
      <c r="A73" s="10" t="s">
        <v>1217</v>
      </c>
      <c r="B73" s="170" t="s">
        <v>168</v>
      </c>
      <c r="C73" s="10" t="s">
        <v>169</v>
      </c>
      <c r="D73" s="10" t="s">
        <v>35</v>
      </c>
      <c r="E73" s="170" t="s">
        <v>75</v>
      </c>
      <c r="F73" s="171">
        <v>1764985233</v>
      </c>
      <c r="G73" s="171">
        <v>1865490406</v>
      </c>
      <c r="H73" s="171">
        <v>1841430580</v>
      </c>
      <c r="I73" s="171">
        <v>1823968739.6666667</v>
      </c>
    </row>
    <row r="74" spans="1:9">
      <c r="A74" s="10" t="s">
        <v>1218</v>
      </c>
      <c r="B74" s="170" t="s">
        <v>170</v>
      </c>
      <c r="C74" s="10" t="s">
        <v>171</v>
      </c>
      <c r="D74" s="10" t="s">
        <v>35</v>
      </c>
      <c r="E74" s="170" t="s">
        <v>75</v>
      </c>
      <c r="F74" s="171">
        <v>3311941272</v>
      </c>
      <c r="G74" s="171">
        <v>3394672734</v>
      </c>
      <c r="H74" s="171">
        <v>3521701621</v>
      </c>
      <c r="I74" s="171">
        <v>3409438542.3333335</v>
      </c>
    </row>
    <row r="75" spans="1:9">
      <c r="A75" s="10" t="s">
        <v>1219</v>
      </c>
      <c r="B75" s="170" t="s">
        <v>172</v>
      </c>
      <c r="C75" s="10" t="s">
        <v>173</v>
      </c>
      <c r="D75" s="10" t="s">
        <v>35</v>
      </c>
      <c r="E75" s="170" t="s">
        <v>75</v>
      </c>
      <c r="F75" s="171">
        <v>1770654629</v>
      </c>
      <c r="G75" s="171">
        <v>1704912717</v>
      </c>
      <c r="H75" s="171">
        <v>1828498517</v>
      </c>
      <c r="I75" s="171">
        <v>1768021954.3333333</v>
      </c>
    </row>
    <row r="76" spans="1:9">
      <c r="A76" s="10" t="s">
        <v>1220</v>
      </c>
      <c r="B76" s="170" t="s">
        <v>174</v>
      </c>
      <c r="C76" s="10" t="s">
        <v>175</v>
      </c>
      <c r="D76" s="10" t="s">
        <v>176</v>
      </c>
      <c r="E76" s="170" t="s">
        <v>75</v>
      </c>
      <c r="F76" s="171">
        <v>1283430240</v>
      </c>
      <c r="G76" s="171">
        <v>1224210100</v>
      </c>
      <c r="H76" s="171">
        <v>1308420422</v>
      </c>
      <c r="I76" s="171">
        <v>1272020254</v>
      </c>
    </row>
    <row r="77" spans="1:9">
      <c r="A77" s="10" t="s">
        <v>1221</v>
      </c>
      <c r="B77" s="170" t="s">
        <v>177</v>
      </c>
      <c r="C77" s="10" t="s">
        <v>178</v>
      </c>
      <c r="D77" s="10" t="s">
        <v>176</v>
      </c>
      <c r="E77" s="170" t="s">
        <v>75</v>
      </c>
      <c r="F77" s="171">
        <v>6195324076</v>
      </c>
      <c r="G77" s="171">
        <v>6366296723</v>
      </c>
      <c r="H77" s="171">
        <v>6434543013</v>
      </c>
      <c r="I77" s="171">
        <v>6332054604</v>
      </c>
    </row>
    <row r="78" spans="1:9">
      <c r="A78" s="10" t="s">
        <v>1222</v>
      </c>
      <c r="B78" s="170" t="s">
        <v>179</v>
      </c>
      <c r="C78" s="10" t="s">
        <v>180</v>
      </c>
      <c r="D78" s="10" t="s">
        <v>35</v>
      </c>
      <c r="E78" s="170" t="s">
        <v>75</v>
      </c>
      <c r="F78" s="171">
        <v>1635739388</v>
      </c>
      <c r="G78" s="171">
        <v>1668832887</v>
      </c>
      <c r="H78" s="171">
        <v>1695534433</v>
      </c>
      <c r="I78" s="171">
        <v>1666702236</v>
      </c>
    </row>
    <row r="79" spans="1:9">
      <c r="A79" s="10" t="s">
        <v>1223</v>
      </c>
      <c r="B79" s="170" t="s">
        <v>181</v>
      </c>
      <c r="C79" s="10" t="s">
        <v>182</v>
      </c>
      <c r="D79" s="10" t="s">
        <v>13</v>
      </c>
      <c r="E79" s="170" t="s">
        <v>75</v>
      </c>
      <c r="F79" s="171">
        <v>1947122650</v>
      </c>
      <c r="G79" s="171">
        <v>2002886110</v>
      </c>
      <c r="H79" s="171">
        <v>2046651101</v>
      </c>
      <c r="I79" s="171">
        <v>1998886620.3333333</v>
      </c>
    </row>
    <row r="80" spans="1:9">
      <c r="A80" s="10" t="s">
        <v>1224</v>
      </c>
      <c r="B80" s="170" t="s">
        <v>183</v>
      </c>
      <c r="C80" s="10" t="s">
        <v>184</v>
      </c>
      <c r="D80" s="10" t="s">
        <v>13</v>
      </c>
      <c r="E80" s="170" t="s">
        <v>75</v>
      </c>
      <c r="F80" s="171">
        <v>954162242</v>
      </c>
      <c r="G80" s="171">
        <v>942526728</v>
      </c>
      <c r="H80" s="171">
        <v>947909082</v>
      </c>
      <c r="I80" s="171">
        <v>948199350.66666663</v>
      </c>
    </row>
    <row r="81" spans="1:9">
      <c r="A81" s="10" t="s">
        <v>1225</v>
      </c>
      <c r="B81" s="170" t="s">
        <v>185</v>
      </c>
      <c r="C81" s="10" t="s">
        <v>186</v>
      </c>
      <c r="D81" s="10" t="s">
        <v>35</v>
      </c>
      <c r="E81" s="170" t="s">
        <v>75</v>
      </c>
      <c r="F81" s="171">
        <v>203689220</v>
      </c>
      <c r="G81" s="171">
        <v>197391854</v>
      </c>
      <c r="H81" s="171">
        <v>178812796</v>
      </c>
      <c r="I81" s="171">
        <v>193297956.66666666</v>
      </c>
    </row>
    <row r="82" spans="1:9">
      <c r="A82" s="10" t="s">
        <v>1226</v>
      </c>
      <c r="B82" s="170" t="s">
        <v>187</v>
      </c>
      <c r="C82" s="10" t="s">
        <v>188</v>
      </c>
      <c r="D82" s="10" t="s">
        <v>35</v>
      </c>
      <c r="E82" s="170" t="s">
        <v>75</v>
      </c>
      <c r="F82" s="171">
        <v>2593957891</v>
      </c>
      <c r="G82" s="171">
        <v>2763618665</v>
      </c>
      <c r="H82" s="171">
        <v>2870762268</v>
      </c>
      <c r="I82" s="171">
        <v>2742779608</v>
      </c>
    </row>
    <row r="83" spans="1:9">
      <c r="A83" s="10" t="s">
        <v>1227</v>
      </c>
      <c r="B83" s="170" t="s">
        <v>189</v>
      </c>
      <c r="C83" s="10" t="s">
        <v>190</v>
      </c>
      <c r="D83" s="10" t="s">
        <v>13</v>
      </c>
      <c r="E83" s="170" t="s">
        <v>75</v>
      </c>
      <c r="F83" s="171">
        <v>2228925829</v>
      </c>
      <c r="G83" s="171">
        <v>2400218561</v>
      </c>
      <c r="H83" s="171">
        <v>2298319616</v>
      </c>
      <c r="I83" s="171">
        <v>2309154668.6666665</v>
      </c>
    </row>
    <row r="84" spans="1:9">
      <c r="A84" s="10" t="s">
        <v>1228</v>
      </c>
      <c r="B84" s="170" t="s">
        <v>191</v>
      </c>
      <c r="C84" s="10" t="s">
        <v>192</v>
      </c>
      <c r="D84" s="10" t="s">
        <v>35</v>
      </c>
      <c r="E84" s="170" t="s">
        <v>75</v>
      </c>
      <c r="F84" s="171">
        <v>2502579175</v>
      </c>
      <c r="G84" s="171">
        <v>2560864580</v>
      </c>
      <c r="H84" s="171">
        <v>2497803288</v>
      </c>
      <c r="I84" s="171">
        <v>2520415681</v>
      </c>
    </row>
    <row r="85" spans="1:9">
      <c r="A85" s="10" t="s">
        <v>1229</v>
      </c>
      <c r="B85" s="170" t="s">
        <v>193</v>
      </c>
      <c r="C85" s="10" t="s">
        <v>194</v>
      </c>
      <c r="D85" s="10" t="s">
        <v>13</v>
      </c>
      <c r="E85" s="170" t="s">
        <v>75</v>
      </c>
      <c r="F85" s="171">
        <v>626808302</v>
      </c>
      <c r="G85" s="171">
        <v>603492728</v>
      </c>
      <c r="H85" s="171">
        <v>701569985</v>
      </c>
      <c r="I85" s="171">
        <v>643957005</v>
      </c>
    </row>
    <row r="86" spans="1:9">
      <c r="A86" s="10" t="s">
        <v>1230</v>
      </c>
      <c r="B86" s="170" t="s">
        <v>195</v>
      </c>
      <c r="C86" s="10" t="s">
        <v>196</v>
      </c>
      <c r="D86" s="10" t="s">
        <v>13</v>
      </c>
      <c r="E86" s="170" t="s">
        <v>75</v>
      </c>
      <c r="F86" s="171">
        <v>5147860165</v>
      </c>
      <c r="G86" s="171">
        <v>5280444211</v>
      </c>
      <c r="H86" s="171">
        <v>5473205022</v>
      </c>
      <c r="I86" s="171">
        <v>5300503132.666667</v>
      </c>
    </row>
    <row r="87" spans="1:9">
      <c r="A87" s="10" t="s">
        <v>1231</v>
      </c>
      <c r="B87" s="170" t="s">
        <v>197</v>
      </c>
      <c r="C87" s="10" t="s">
        <v>198</v>
      </c>
      <c r="D87" s="10" t="s">
        <v>35</v>
      </c>
      <c r="E87" s="170" t="s">
        <v>75</v>
      </c>
      <c r="F87" s="171">
        <v>4225661416</v>
      </c>
      <c r="G87" s="171">
        <v>4391332391</v>
      </c>
      <c r="H87" s="171">
        <v>4513347531</v>
      </c>
      <c r="I87" s="171">
        <v>4376780446</v>
      </c>
    </row>
    <row r="88" spans="1:9">
      <c r="A88" s="10" t="s">
        <v>1232</v>
      </c>
      <c r="B88" s="170" t="s">
        <v>199</v>
      </c>
      <c r="C88" s="10" t="s">
        <v>200</v>
      </c>
      <c r="D88" s="10" t="s">
        <v>35</v>
      </c>
      <c r="E88" s="170" t="s">
        <v>75</v>
      </c>
      <c r="F88" s="171">
        <v>390959923</v>
      </c>
      <c r="G88" s="171">
        <v>400381282</v>
      </c>
      <c r="H88" s="171">
        <v>407783351</v>
      </c>
      <c r="I88" s="171">
        <v>399708185.33333331</v>
      </c>
    </row>
    <row r="89" spans="1:9">
      <c r="A89" s="10" t="s">
        <v>1233</v>
      </c>
      <c r="B89" s="170" t="s">
        <v>201</v>
      </c>
      <c r="C89" s="10" t="s">
        <v>202</v>
      </c>
      <c r="D89" s="10" t="s">
        <v>35</v>
      </c>
      <c r="E89" s="170" t="s">
        <v>75</v>
      </c>
      <c r="F89" s="171">
        <v>2744068738</v>
      </c>
      <c r="G89" s="171">
        <v>2749134964</v>
      </c>
      <c r="H89" s="171">
        <v>2792107318</v>
      </c>
      <c r="I89" s="171">
        <v>2761770340</v>
      </c>
    </row>
    <row r="90" spans="1:9">
      <c r="A90" s="10" t="s">
        <v>1234</v>
      </c>
      <c r="B90" s="170" t="s">
        <v>203</v>
      </c>
      <c r="C90" s="10" t="s">
        <v>204</v>
      </c>
      <c r="D90" s="10" t="s">
        <v>35</v>
      </c>
      <c r="E90" s="170" t="s">
        <v>75</v>
      </c>
      <c r="F90" s="171">
        <v>1532830087</v>
      </c>
      <c r="G90" s="171">
        <v>1527807278</v>
      </c>
      <c r="H90" s="171">
        <v>1573487654</v>
      </c>
      <c r="I90" s="171">
        <v>1544708339.6666667</v>
      </c>
    </row>
    <row r="91" spans="1:9">
      <c r="A91" s="10" t="s">
        <v>1235</v>
      </c>
      <c r="B91" s="170" t="s">
        <v>205</v>
      </c>
      <c r="C91" s="10" t="s">
        <v>206</v>
      </c>
      <c r="D91" s="10" t="s">
        <v>35</v>
      </c>
      <c r="E91" s="170" t="s">
        <v>75</v>
      </c>
      <c r="F91" s="171">
        <v>961055527</v>
      </c>
      <c r="G91" s="171">
        <v>960424811</v>
      </c>
      <c r="H91" s="171">
        <v>984283825</v>
      </c>
      <c r="I91" s="171">
        <v>968588054.33333337</v>
      </c>
    </row>
    <row r="92" spans="1:9">
      <c r="A92" s="10" t="s">
        <v>1236</v>
      </c>
      <c r="B92" s="170" t="s">
        <v>207</v>
      </c>
      <c r="C92" s="10" t="s">
        <v>208</v>
      </c>
      <c r="D92" s="10" t="s">
        <v>13</v>
      </c>
      <c r="E92" s="170" t="s">
        <v>75</v>
      </c>
      <c r="F92" s="171">
        <v>1707491522</v>
      </c>
      <c r="G92" s="171">
        <v>1740893349</v>
      </c>
      <c r="H92" s="171">
        <v>1741548422</v>
      </c>
      <c r="I92" s="171">
        <v>1729977764.3333333</v>
      </c>
    </row>
    <row r="93" spans="1:9">
      <c r="A93" s="10" t="s">
        <v>1237</v>
      </c>
      <c r="B93" s="170" t="s">
        <v>209</v>
      </c>
      <c r="C93" s="10" t="s">
        <v>210</v>
      </c>
      <c r="D93" s="10" t="s">
        <v>35</v>
      </c>
      <c r="E93" s="170" t="s">
        <v>75</v>
      </c>
      <c r="F93" s="171">
        <v>1881933117</v>
      </c>
      <c r="G93" s="171">
        <v>1944636496</v>
      </c>
      <c r="H93" s="171">
        <v>1923607084</v>
      </c>
      <c r="I93" s="171">
        <v>1916725565.6666667</v>
      </c>
    </row>
    <row r="94" spans="1:9">
      <c r="A94" s="10" t="s">
        <v>1238</v>
      </c>
      <c r="B94" s="170" t="s">
        <v>211</v>
      </c>
      <c r="C94" s="10" t="s">
        <v>212</v>
      </c>
      <c r="D94" s="10" t="s">
        <v>35</v>
      </c>
      <c r="E94" s="170" t="s">
        <v>75</v>
      </c>
      <c r="F94" s="171">
        <v>2008432481</v>
      </c>
      <c r="G94" s="171">
        <v>2020252853</v>
      </c>
      <c r="H94" s="171">
        <v>1933222289</v>
      </c>
      <c r="I94" s="171">
        <v>1987302541</v>
      </c>
    </row>
    <row r="95" spans="1:9">
      <c r="A95" s="10" t="s">
        <v>1239</v>
      </c>
      <c r="B95" s="170" t="s">
        <v>213</v>
      </c>
      <c r="C95" s="10" t="s">
        <v>214</v>
      </c>
      <c r="D95" s="10" t="s">
        <v>35</v>
      </c>
      <c r="E95" s="170" t="s">
        <v>75</v>
      </c>
      <c r="F95" s="171">
        <v>1158303678</v>
      </c>
      <c r="G95" s="171">
        <v>1153257352</v>
      </c>
      <c r="H95" s="171">
        <v>1171812748</v>
      </c>
      <c r="I95" s="171">
        <v>1161124592.6666667</v>
      </c>
    </row>
    <row r="96" spans="1:9">
      <c r="A96" s="10" t="s">
        <v>1240</v>
      </c>
      <c r="B96" s="170" t="s">
        <v>215</v>
      </c>
      <c r="C96" s="10" t="s">
        <v>216</v>
      </c>
      <c r="D96" s="10" t="s">
        <v>13</v>
      </c>
      <c r="E96" s="170" t="s">
        <v>75</v>
      </c>
      <c r="F96" s="171">
        <v>4381465396</v>
      </c>
      <c r="G96" s="171">
        <v>4495046498</v>
      </c>
      <c r="H96" s="171">
        <v>4595080811</v>
      </c>
      <c r="I96" s="171">
        <v>4490530901.666667</v>
      </c>
    </row>
    <row r="97" spans="1:9">
      <c r="A97" s="10" t="s">
        <v>1241</v>
      </c>
      <c r="B97" s="169" t="s">
        <v>217</v>
      </c>
      <c r="C97" s="10" t="s">
        <v>11</v>
      </c>
      <c r="D97" s="10" t="s">
        <v>27</v>
      </c>
      <c r="E97" s="170" t="s">
        <v>11</v>
      </c>
      <c r="F97" s="171">
        <v>45602190005</v>
      </c>
      <c r="G97" s="171">
        <v>46237408433</v>
      </c>
      <c r="H97" s="171">
        <v>46309424625</v>
      </c>
      <c r="I97" s="171">
        <v>46049674354.333328</v>
      </c>
    </row>
    <row r="98" spans="1:9">
      <c r="A98" s="10" t="s">
        <v>1242</v>
      </c>
      <c r="B98" s="170" t="s">
        <v>218</v>
      </c>
      <c r="C98" s="10" t="s">
        <v>219</v>
      </c>
      <c r="D98" s="10" t="s">
        <v>13</v>
      </c>
      <c r="E98" s="170" t="s">
        <v>11</v>
      </c>
      <c r="F98" s="171">
        <v>176556821</v>
      </c>
      <c r="G98" s="171">
        <v>176538001</v>
      </c>
      <c r="H98" s="171">
        <v>174979986</v>
      </c>
      <c r="I98" s="171">
        <v>176024936</v>
      </c>
    </row>
    <row r="99" spans="1:9">
      <c r="A99" s="10" t="s">
        <v>1243</v>
      </c>
      <c r="B99" s="170" t="s">
        <v>220</v>
      </c>
      <c r="C99" s="10" t="s">
        <v>221</v>
      </c>
      <c r="D99" s="10" t="s">
        <v>29</v>
      </c>
      <c r="E99" s="170" t="s">
        <v>11</v>
      </c>
      <c r="F99" s="171">
        <v>113816436</v>
      </c>
      <c r="G99" s="171">
        <v>116844161</v>
      </c>
      <c r="H99" s="171">
        <v>124764877</v>
      </c>
      <c r="I99" s="171">
        <v>118475158</v>
      </c>
    </row>
    <row r="100" spans="1:9">
      <c r="A100" s="10" t="s">
        <v>1244</v>
      </c>
      <c r="B100" s="170" t="s">
        <v>222</v>
      </c>
      <c r="C100" s="10" t="s">
        <v>223</v>
      </c>
      <c r="D100" s="10" t="s">
        <v>29</v>
      </c>
      <c r="E100" s="170" t="s">
        <v>11</v>
      </c>
      <c r="F100" s="171">
        <v>358763066</v>
      </c>
      <c r="G100" s="171">
        <v>338973042</v>
      </c>
      <c r="H100" s="171">
        <v>345675470</v>
      </c>
      <c r="I100" s="171">
        <v>347803859.33333331</v>
      </c>
    </row>
    <row r="101" spans="1:9">
      <c r="A101" s="10" t="s">
        <v>1245</v>
      </c>
      <c r="B101" s="170" t="s">
        <v>224</v>
      </c>
      <c r="C101" s="10" t="s">
        <v>223</v>
      </c>
      <c r="D101" s="10" t="s">
        <v>13</v>
      </c>
      <c r="E101" s="170" t="s">
        <v>11</v>
      </c>
      <c r="F101" s="171">
        <v>1320020264</v>
      </c>
      <c r="G101" s="171">
        <v>1287993418</v>
      </c>
      <c r="H101" s="171">
        <v>1334511318</v>
      </c>
      <c r="I101" s="171">
        <v>1314175000</v>
      </c>
    </row>
    <row r="102" spans="1:9">
      <c r="A102" s="10" t="s">
        <v>1246</v>
      </c>
      <c r="B102" s="170" t="s">
        <v>225</v>
      </c>
      <c r="C102" s="10" t="s">
        <v>11</v>
      </c>
      <c r="D102" s="10" t="s">
        <v>29</v>
      </c>
      <c r="E102" s="170" t="s">
        <v>11</v>
      </c>
      <c r="F102" s="171">
        <v>657580615</v>
      </c>
      <c r="G102" s="171">
        <v>648488733</v>
      </c>
      <c r="H102" s="171">
        <v>647121253</v>
      </c>
      <c r="I102" s="171">
        <v>651063533.66666663</v>
      </c>
    </row>
    <row r="103" spans="1:9">
      <c r="A103" s="10" t="s">
        <v>1247</v>
      </c>
      <c r="B103" s="170" t="s">
        <v>226</v>
      </c>
      <c r="C103" s="10" t="s">
        <v>11</v>
      </c>
      <c r="D103" s="10" t="s">
        <v>13</v>
      </c>
      <c r="E103" s="170" t="s">
        <v>11</v>
      </c>
      <c r="F103" s="171">
        <v>2296233674</v>
      </c>
      <c r="G103" s="171">
        <v>2478764411</v>
      </c>
      <c r="H103" s="171">
        <v>2391741404</v>
      </c>
      <c r="I103" s="171">
        <v>2388913163</v>
      </c>
    </row>
    <row r="104" spans="1:9">
      <c r="A104" s="10" t="s">
        <v>1248</v>
      </c>
      <c r="B104" s="170" t="s">
        <v>227</v>
      </c>
      <c r="C104" s="10" t="s">
        <v>228</v>
      </c>
      <c r="D104" s="10" t="s">
        <v>13</v>
      </c>
      <c r="E104" s="170" t="s">
        <v>11</v>
      </c>
      <c r="F104" s="171">
        <v>720521819</v>
      </c>
      <c r="G104" s="171">
        <v>725375169</v>
      </c>
      <c r="H104" s="171">
        <v>758339295</v>
      </c>
      <c r="I104" s="171">
        <v>734745427.66666663</v>
      </c>
    </row>
    <row r="105" spans="1:9">
      <c r="A105" s="10" t="s">
        <v>1249</v>
      </c>
      <c r="B105" s="170" t="s">
        <v>229</v>
      </c>
      <c r="C105" s="10" t="s">
        <v>12</v>
      </c>
      <c r="D105" s="10" t="s">
        <v>13</v>
      </c>
      <c r="E105" s="170" t="s">
        <v>11</v>
      </c>
      <c r="F105" s="171">
        <v>1734092348</v>
      </c>
      <c r="G105" s="171">
        <v>1776211489</v>
      </c>
      <c r="H105" s="171">
        <v>1797604732</v>
      </c>
      <c r="I105" s="171">
        <v>1769302856.3333333</v>
      </c>
    </row>
    <row r="106" spans="1:9">
      <c r="A106" s="10" t="s">
        <v>1250</v>
      </c>
      <c r="B106" s="170" t="s">
        <v>230</v>
      </c>
      <c r="C106" s="10" t="s">
        <v>231</v>
      </c>
      <c r="D106" s="10" t="s">
        <v>13</v>
      </c>
      <c r="E106" s="170" t="s">
        <v>11</v>
      </c>
      <c r="F106" s="171">
        <v>417884242</v>
      </c>
      <c r="G106" s="171">
        <v>415710965</v>
      </c>
      <c r="H106" s="171">
        <v>415350390</v>
      </c>
      <c r="I106" s="171">
        <v>416315199</v>
      </c>
    </row>
    <row r="107" spans="1:9">
      <c r="A107" s="10" t="s">
        <v>1251</v>
      </c>
      <c r="B107" s="170" t="s">
        <v>232</v>
      </c>
      <c r="C107" s="10" t="s">
        <v>233</v>
      </c>
      <c r="D107" s="10" t="s">
        <v>13</v>
      </c>
      <c r="E107" s="170" t="s">
        <v>11</v>
      </c>
      <c r="F107" s="171">
        <v>1534861607</v>
      </c>
      <c r="G107" s="171">
        <v>1493223482</v>
      </c>
      <c r="H107" s="171">
        <v>1470364343</v>
      </c>
      <c r="I107" s="171">
        <v>1499483144</v>
      </c>
    </row>
    <row r="108" spans="1:9">
      <c r="A108" s="10" t="s">
        <v>1252</v>
      </c>
      <c r="B108" s="170" t="s">
        <v>234</v>
      </c>
      <c r="C108" s="10" t="s">
        <v>235</v>
      </c>
      <c r="D108" s="10" t="s">
        <v>13</v>
      </c>
      <c r="E108" s="170" t="s">
        <v>11</v>
      </c>
      <c r="F108" s="171">
        <v>465182975</v>
      </c>
      <c r="G108" s="171">
        <v>452791009</v>
      </c>
      <c r="H108" s="171">
        <v>450345600</v>
      </c>
      <c r="I108" s="171">
        <v>456106528</v>
      </c>
    </row>
    <row r="109" spans="1:9">
      <c r="A109" s="10" t="s">
        <v>1253</v>
      </c>
      <c r="B109" s="170" t="s">
        <v>236</v>
      </c>
      <c r="C109" s="10" t="s">
        <v>237</v>
      </c>
      <c r="D109" s="10" t="s">
        <v>13</v>
      </c>
      <c r="E109" s="170" t="s">
        <v>11</v>
      </c>
      <c r="F109" s="171">
        <v>583115554</v>
      </c>
      <c r="G109" s="171">
        <v>539564041</v>
      </c>
      <c r="H109" s="171">
        <v>542192007</v>
      </c>
      <c r="I109" s="171">
        <v>554957200.66666663</v>
      </c>
    </row>
    <row r="110" spans="1:9">
      <c r="A110" s="10" t="s">
        <v>1254</v>
      </c>
      <c r="B110" s="170" t="s">
        <v>238</v>
      </c>
      <c r="C110" s="10" t="s">
        <v>239</v>
      </c>
      <c r="D110" s="10" t="s">
        <v>13</v>
      </c>
      <c r="E110" s="170" t="s">
        <v>11</v>
      </c>
      <c r="F110" s="171">
        <v>5092734934</v>
      </c>
      <c r="G110" s="171">
        <v>5201824898</v>
      </c>
      <c r="H110" s="171">
        <v>5227623649</v>
      </c>
      <c r="I110" s="171">
        <v>5174061160.333333</v>
      </c>
    </row>
    <row r="111" spans="1:9">
      <c r="A111" s="10" t="s">
        <v>1255</v>
      </c>
      <c r="B111" s="170" t="s">
        <v>240</v>
      </c>
      <c r="C111" s="10" t="s">
        <v>241</v>
      </c>
      <c r="D111" s="10" t="s">
        <v>35</v>
      </c>
      <c r="E111" s="170" t="s">
        <v>11</v>
      </c>
      <c r="F111" s="171">
        <v>49161641</v>
      </c>
      <c r="G111" s="171">
        <v>48557773</v>
      </c>
      <c r="H111" s="171">
        <v>51581156</v>
      </c>
      <c r="I111" s="171">
        <v>49766856.666666664</v>
      </c>
    </row>
    <row r="112" spans="1:9">
      <c r="A112" s="10" t="s">
        <v>1256</v>
      </c>
      <c r="B112" s="170" t="s">
        <v>242</v>
      </c>
      <c r="C112" s="10" t="s">
        <v>243</v>
      </c>
      <c r="D112" s="10" t="s">
        <v>13</v>
      </c>
      <c r="E112" s="170" t="s">
        <v>11</v>
      </c>
      <c r="F112" s="171">
        <v>1157862173</v>
      </c>
      <c r="G112" s="171">
        <v>1186316675</v>
      </c>
      <c r="H112" s="171">
        <v>1237940258</v>
      </c>
      <c r="I112" s="171">
        <v>1194039702</v>
      </c>
    </row>
    <row r="113" spans="1:9">
      <c r="A113" s="10" t="s">
        <v>1257</v>
      </c>
      <c r="B113" s="170" t="s">
        <v>244</v>
      </c>
      <c r="C113" s="10" t="s">
        <v>245</v>
      </c>
      <c r="D113" s="10" t="s">
        <v>13</v>
      </c>
      <c r="E113" s="170" t="s">
        <v>11</v>
      </c>
      <c r="F113" s="171">
        <v>778817243</v>
      </c>
      <c r="G113" s="171">
        <v>797336447</v>
      </c>
      <c r="H113" s="171">
        <v>806556227</v>
      </c>
      <c r="I113" s="171">
        <v>794236639</v>
      </c>
    </row>
    <row r="114" spans="1:9">
      <c r="A114" s="10" t="s">
        <v>1258</v>
      </c>
      <c r="B114" s="170" t="s">
        <v>246</v>
      </c>
      <c r="C114" s="10" t="s">
        <v>247</v>
      </c>
      <c r="D114" s="10" t="s">
        <v>13</v>
      </c>
      <c r="E114" s="170" t="s">
        <v>11</v>
      </c>
      <c r="F114" s="171">
        <v>1347670168</v>
      </c>
      <c r="G114" s="171">
        <v>1320322839</v>
      </c>
      <c r="H114" s="171">
        <v>1360023506</v>
      </c>
      <c r="I114" s="171">
        <v>1342672171</v>
      </c>
    </row>
    <row r="115" spans="1:9">
      <c r="A115" s="10" t="s">
        <v>1259</v>
      </c>
      <c r="B115" s="170" t="s">
        <v>248</v>
      </c>
      <c r="C115" s="10" t="s">
        <v>249</v>
      </c>
      <c r="D115" s="10" t="s">
        <v>13</v>
      </c>
      <c r="E115" s="170" t="s">
        <v>11</v>
      </c>
      <c r="F115" s="171">
        <v>1126982679</v>
      </c>
      <c r="G115" s="171">
        <v>1161349268</v>
      </c>
      <c r="H115" s="171">
        <v>1198537177</v>
      </c>
      <c r="I115" s="171">
        <v>1162289708</v>
      </c>
    </row>
    <row r="116" spans="1:9">
      <c r="A116" s="10" t="s">
        <v>1260</v>
      </c>
      <c r="B116" s="170" t="s">
        <v>250</v>
      </c>
      <c r="C116" s="10" t="s">
        <v>251</v>
      </c>
      <c r="D116" s="10" t="s">
        <v>13</v>
      </c>
      <c r="E116" s="170" t="s">
        <v>11</v>
      </c>
      <c r="F116" s="171">
        <v>1425981798</v>
      </c>
      <c r="G116" s="171">
        <v>1416095896</v>
      </c>
      <c r="H116" s="171">
        <v>1320954382</v>
      </c>
      <c r="I116" s="171">
        <v>1387677358.6666667</v>
      </c>
    </row>
    <row r="117" spans="1:9">
      <c r="A117" s="10" t="s">
        <v>1261</v>
      </c>
      <c r="B117" s="170" t="s">
        <v>252</v>
      </c>
      <c r="C117" s="10" t="s">
        <v>253</v>
      </c>
      <c r="D117" s="10" t="s">
        <v>13</v>
      </c>
      <c r="E117" s="170" t="s">
        <v>11</v>
      </c>
      <c r="F117" s="171">
        <v>3118163091</v>
      </c>
      <c r="G117" s="171">
        <v>3256776205</v>
      </c>
      <c r="H117" s="171">
        <v>3270745554</v>
      </c>
      <c r="I117" s="171">
        <v>3215228283.3333335</v>
      </c>
    </row>
    <row r="118" spans="1:9">
      <c r="A118" s="10" t="s">
        <v>1262</v>
      </c>
      <c r="B118" s="170" t="s">
        <v>254</v>
      </c>
      <c r="C118" s="10" t="s">
        <v>255</v>
      </c>
      <c r="D118" s="10" t="s">
        <v>35</v>
      </c>
      <c r="E118" s="170" t="s">
        <v>11</v>
      </c>
      <c r="F118" s="171">
        <v>455983894</v>
      </c>
      <c r="G118" s="171">
        <v>449901370</v>
      </c>
      <c r="H118" s="171">
        <v>453533300</v>
      </c>
      <c r="I118" s="171">
        <v>453139521.33333331</v>
      </c>
    </row>
    <row r="119" spans="1:9">
      <c r="A119" s="10" t="s">
        <v>1263</v>
      </c>
      <c r="B119" s="170" t="s">
        <v>256</v>
      </c>
      <c r="C119" s="10" t="s">
        <v>257</v>
      </c>
      <c r="D119" s="10" t="s">
        <v>13</v>
      </c>
      <c r="E119" s="170" t="s">
        <v>11</v>
      </c>
      <c r="F119" s="171">
        <v>4621462242</v>
      </c>
      <c r="G119" s="171">
        <v>4725038416</v>
      </c>
      <c r="H119" s="171">
        <v>4621769257</v>
      </c>
      <c r="I119" s="171">
        <v>4656089971.666667</v>
      </c>
    </row>
    <row r="120" spans="1:9">
      <c r="A120" s="10" t="s">
        <v>1264</v>
      </c>
      <c r="B120" s="170" t="s">
        <v>258</v>
      </c>
      <c r="C120" s="10" t="s">
        <v>259</v>
      </c>
      <c r="D120" s="10" t="s">
        <v>13</v>
      </c>
      <c r="E120" s="170" t="s">
        <v>11</v>
      </c>
      <c r="F120" s="171">
        <v>587105091</v>
      </c>
      <c r="G120" s="171">
        <v>585751553</v>
      </c>
      <c r="H120" s="171">
        <v>593222459</v>
      </c>
      <c r="I120" s="171">
        <v>588693034.33333337</v>
      </c>
    </row>
    <row r="121" spans="1:9">
      <c r="A121" s="10" t="s">
        <v>1265</v>
      </c>
      <c r="B121" s="170" t="s">
        <v>260</v>
      </c>
      <c r="C121" s="10" t="s">
        <v>261</v>
      </c>
      <c r="D121" s="10" t="s">
        <v>13</v>
      </c>
      <c r="E121" s="170" t="s">
        <v>11</v>
      </c>
      <c r="F121" s="171">
        <v>6145026657</v>
      </c>
      <c r="G121" s="171">
        <v>6316157395</v>
      </c>
      <c r="H121" s="171">
        <v>6258810186</v>
      </c>
      <c r="I121" s="171">
        <v>6239998079.333333</v>
      </c>
    </row>
    <row r="122" spans="1:9">
      <c r="A122" s="10" t="s">
        <v>1266</v>
      </c>
      <c r="B122" s="170" t="s">
        <v>262</v>
      </c>
      <c r="C122" s="10" t="s">
        <v>263</v>
      </c>
      <c r="D122" s="10" t="s">
        <v>13</v>
      </c>
      <c r="E122" s="170" t="s">
        <v>11</v>
      </c>
      <c r="F122" s="171">
        <v>81067426</v>
      </c>
      <c r="G122" s="171">
        <v>81979000</v>
      </c>
      <c r="H122" s="171">
        <v>86239263</v>
      </c>
      <c r="I122" s="171">
        <v>83095229.666666672</v>
      </c>
    </row>
    <row r="123" spans="1:9">
      <c r="A123" s="10" t="s">
        <v>1267</v>
      </c>
      <c r="B123" s="170" t="s">
        <v>264</v>
      </c>
      <c r="C123" s="10" t="s">
        <v>265</v>
      </c>
      <c r="D123" s="10" t="s">
        <v>13</v>
      </c>
      <c r="E123" s="170" t="s">
        <v>11</v>
      </c>
      <c r="F123" s="171">
        <v>398592589</v>
      </c>
      <c r="G123" s="171">
        <v>415901820</v>
      </c>
      <c r="H123" s="171">
        <v>419627512</v>
      </c>
      <c r="I123" s="171">
        <v>411373973.66666669</v>
      </c>
    </row>
    <row r="124" spans="1:9">
      <c r="A124" s="10" t="s">
        <v>1268</v>
      </c>
      <c r="B124" s="170" t="s">
        <v>266</v>
      </c>
      <c r="C124" s="10" t="s">
        <v>267</v>
      </c>
      <c r="D124" s="10" t="s">
        <v>35</v>
      </c>
      <c r="E124" s="170" t="s">
        <v>11</v>
      </c>
      <c r="F124" s="171">
        <v>541511110</v>
      </c>
      <c r="G124" s="171">
        <v>516780149</v>
      </c>
      <c r="H124" s="171">
        <v>507070962</v>
      </c>
      <c r="I124" s="171">
        <v>521787407</v>
      </c>
    </row>
    <row r="125" spans="1:9">
      <c r="A125" s="10" t="s">
        <v>1269</v>
      </c>
      <c r="B125" s="170" t="s">
        <v>268</v>
      </c>
      <c r="C125" s="10" t="s">
        <v>269</v>
      </c>
      <c r="D125" s="10" t="s">
        <v>35</v>
      </c>
      <c r="E125" s="170" t="s">
        <v>11</v>
      </c>
      <c r="F125" s="171">
        <v>114645907</v>
      </c>
      <c r="G125" s="171">
        <v>112938564</v>
      </c>
      <c r="H125" s="171">
        <v>110702139</v>
      </c>
      <c r="I125" s="171">
        <v>112762203.33333333</v>
      </c>
    </row>
    <row r="126" spans="1:9">
      <c r="A126" s="10" t="s">
        <v>1270</v>
      </c>
      <c r="B126" s="170" t="s">
        <v>270</v>
      </c>
      <c r="C126" s="10" t="s">
        <v>269</v>
      </c>
      <c r="D126" s="10" t="s">
        <v>13</v>
      </c>
      <c r="E126" s="170" t="s">
        <v>11</v>
      </c>
      <c r="F126" s="171">
        <v>1456620713</v>
      </c>
      <c r="G126" s="171">
        <v>1452507785</v>
      </c>
      <c r="H126" s="171">
        <v>1446526934</v>
      </c>
      <c r="I126" s="171">
        <v>1451885144</v>
      </c>
    </row>
    <row r="127" spans="1:9">
      <c r="A127" s="10" t="s">
        <v>1271</v>
      </c>
      <c r="B127" s="170" t="s">
        <v>271</v>
      </c>
      <c r="C127" s="10" t="s">
        <v>272</v>
      </c>
      <c r="D127" s="10" t="s">
        <v>13</v>
      </c>
      <c r="E127" s="170" t="s">
        <v>11</v>
      </c>
      <c r="F127" s="171">
        <v>422289995</v>
      </c>
      <c r="G127" s="171">
        <v>419981014</v>
      </c>
      <c r="H127" s="171">
        <v>429383180</v>
      </c>
      <c r="I127" s="171">
        <v>423884729.66666669</v>
      </c>
    </row>
    <row r="128" spans="1:9">
      <c r="A128" s="10" t="s">
        <v>1272</v>
      </c>
      <c r="B128" s="170" t="s">
        <v>273</v>
      </c>
      <c r="C128" s="10" t="s">
        <v>274</v>
      </c>
      <c r="D128" s="10" t="s">
        <v>35</v>
      </c>
      <c r="E128" s="170" t="s">
        <v>11</v>
      </c>
      <c r="F128" s="171">
        <v>254808836</v>
      </c>
      <c r="G128" s="171">
        <v>262730661</v>
      </c>
      <c r="H128" s="171">
        <v>273916742</v>
      </c>
      <c r="I128" s="171">
        <v>263818746.33333334</v>
      </c>
    </row>
    <row r="129" spans="1:9">
      <c r="A129" s="10" t="s">
        <v>1273</v>
      </c>
      <c r="B129" s="170" t="s">
        <v>275</v>
      </c>
      <c r="C129" s="10" t="s">
        <v>276</v>
      </c>
      <c r="D129" s="10" t="s">
        <v>13</v>
      </c>
      <c r="E129" s="170" t="s">
        <v>11</v>
      </c>
      <c r="F129" s="171">
        <v>709193300</v>
      </c>
      <c r="G129" s="171">
        <v>695397460</v>
      </c>
      <c r="H129" s="171">
        <v>699849218</v>
      </c>
      <c r="I129" s="171">
        <v>701479992.66666663</v>
      </c>
    </row>
    <row r="130" spans="1:9">
      <c r="A130" s="10" t="s">
        <v>1274</v>
      </c>
      <c r="B130" s="170" t="s">
        <v>277</v>
      </c>
      <c r="C130" s="10" t="s">
        <v>278</v>
      </c>
      <c r="D130" s="10" t="s">
        <v>13</v>
      </c>
      <c r="E130" s="170" t="s">
        <v>11</v>
      </c>
      <c r="F130" s="171">
        <v>1075613067</v>
      </c>
      <c r="G130" s="171">
        <v>1083850828</v>
      </c>
      <c r="H130" s="171">
        <v>1102472484</v>
      </c>
      <c r="I130" s="171">
        <v>1087312126.3333333</v>
      </c>
    </row>
    <row r="131" spans="1:9">
      <c r="A131" s="10" t="s">
        <v>1275</v>
      </c>
      <c r="B131" s="170" t="s">
        <v>279</v>
      </c>
      <c r="C131" s="10" t="s">
        <v>280</v>
      </c>
      <c r="D131" s="10" t="s">
        <v>13</v>
      </c>
      <c r="E131" s="170" t="s">
        <v>11</v>
      </c>
      <c r="F131" s="171">
        <v>393977884</v>
      </c>
      <c r="G131" s="171">
        <v>401110182</v>
      </c>
      <c r="H131" s="171">
        <v>418608815</v>
      </c>
      <c r="I131" s="171">
        <v>404565627</v>
      </c>
    </row>
    <row r="132" spans="1:9">
      <c r="A132" s="10" t="s">
        <v>1276</v>
      </c>
      <c r="B132" s="170" t="s">
        <v>281</v>
      </c>
      <c r="C132" s="10" t="s">
        <v>282</v>
      </c>
      <c r="D132" s="10" t="s">
        <v>13</v>
      </c>
      <c r="E132" s="170" t="s">
        <v>11</v>
      </c>
      <c r="F132" s="171">
        <v>707867080</v>
      </c>
      <c r="G132" s="171">
        <v>697035786</v>
      </c>
      <c r="H132" s="171">
        <v>713351936</v>
      </c>
      <c r="I132" s="171">
        <v>706084934</v>
      </c>
    </row>
    <row r="133" spans="1:9">
      <c r="A133" s="10" t="s">
        <v>1277</v>
      </c>
      <c r="B133" s="170" t="s">
        <v>283</v>
      </c>
      <c r="C133" s="10" t="s">
        <v>208</v>
      </c>
      <c r="D133" s="10" t="s">
        <v>13</v>
      </c>
      <c r="E133" s="170" t="s">
        <v>11</v>
      </c>
      <c r="F133" s="171">
        <v>95301660</v>
      </c>
      <c r="G133" s="171">
        <v>91947656</v>
      </c>
      <c r="H133" s="171">
        <v>89348822</v>
      </c>
      <c r="I133" s="171">
        <v>92199379.333333328</v>
      </c>
    </row>
    <row r="134" spans="1:9">
      <c r="A134" s="10" t="s">
        <v>1278</v>
      </c>
      <c r="B134" s="170" t="s">
        <v>284</v>
      </c>
      <c r="C134" s="10" t="s">
        <v>285</v>
      </c>
      <c r="D134" s="10" t="s">
        <v>13</v>
      </c>
      <c r="E134" s="170" t="s">
        <v>11</v>
      </c>
      <c r="F134" s="171">
        <v>1116791330</v>
      </c>
      <c r="G134" s="171">
        <v>1157585980</v>
      </c>
      <c r="H134" s="171">
        <v>1216254534</v>
      </c>
      <c r="I134" s="171">
        <v>1163543948</v>
      </c>
    </row>
    <row r="135" spans="1:9">
      <c r="A135" s="10" t="s">
        <v>1279</v>
      </c>
      <c r="B135" s="170" t="s">
        <v>286</v>
      </c>
      <c r="C135" s="10" t="s">
        <v>287</v>
      </c>
      <c r="D135" s="10" t="s">
        <v>13</v>
      </c>
      <c r="E135" s="170" t="s">
        <v>11</v>
      </c>
      <c r="F135" s="171">
        <v>1769567761</v>
      </c>
      <c r="G135" s="171">
        <v>1753333769</v>
      </c>
      <c r="H135" s="171">
        <v>1752859526</v>
      </c>
      <c r="I135" s="171">
        <v>1758587018.6666667</v>
      </c>
    </row>
    <row r="136" spans="1:9">
      <c r="A136" s="10" t="s">
        <v>1280</v>
      </c>
      <c r="B136" s="170" t="s">
        <v>288</v>
      </c>
      <c r="C136" s="10" t="s">
        <v>289</v>
      </c>
      <c r="D136" s="10" t="s">
        <v>13</v>
      </c>
      <c r="E136" s="170" t="s">
        <v>11</v>
      </c>
      <c r="F136" s="171">
        <v>143677782</v>
      </c>
      <c r="G136" s="171">
        <v>144002837</v>
      </c>
      <c r="H136" s="171">
        <v>151401272</v>
      </c>
      <c r="I136" s="171">
        <v>146360630.33333334</v>
      </c>
    </row>
    <row r="137" spans="1:9">
      <c r="A137" s="10" t="s">
        <v>1281</v>
      </c>
      <c r="B137" s="170" t="s">
        <v>290</v>
      </c>
      <c r="C137" s="10" t="s">
        <v>291</v>
      </c>
      <c r="D137" s="10" t="s">
        <v>35</v>
      </c>
      <c r="E137" s="170" t="s">
        <v>11</v>
      </c>
      <c r="F137" s="171">
        <v>35082533</v>
      </c>
      <c r="G137" s="171">
        <v>34418286</v>
      </c>
      <c r="H137" s="171">
        <v>37523500</v>
      </c>
      <c r="I137" s="171">
        <v>35674773</v>
      </c>
    </row>
    <row r="138" spans="1:9">
      <c r="A138" s="10" t="s">
        <v>1282</v>
      </c>
      <c r="B138" s="169" t="s">
        <v>292</v>
      </c>
      <c r="C138" s="10" t="s">
        <v>293</v>
      </c>
      <c r="D138" s="10" t="s">
        <v>27</v>
      </c>
      <c r="E138" s="170" t="s">
        <v>293</v>
      </c>
      <c r="F138" s="171">
        <v>36616808128</v>
      </c>
      <c r="G138" s="171">
        <v>37012609697</v>
      </c>
      <c r="H138" s="171">
        <v>37305554640</v>
      </c>
      <c r="I138" s="171">
        <v>36978324154.999992</v>
      </c>
    </row>
    <row r="139" spans="1:9">
      <c r="A139" s="10" t="s">
        <v>1283</v>
      </c>
      <c r="B139" s="170" t="s">
        <v>294</v>
      </c>
      <c r="C139" s="10" t="s">
        <v>295</v>
      </c>
      <c r="D139" s="10" t="s">
        <v>35</v>
      </c>
      <c r="E139" s="170" t="s">
        <v>293</v>
      </c>
      <c r="F139" s="171">
        <v>676236426</v>
      </c>
      <c r="G139" s="171">
        <v>703026251</v>
      </c>
      <c r="H139" s="171">
        <v>707120919</v>
      </c>
      <c r="I139" s="171">
        <v>695461198.66666663</v>
      </c>
    </row>
    <row r="140" spans="1:9">
      <c r="A140" s="10" t="s">
        <v>1284</v>
      </c>
      <c r="B140" s="170" t="s">
        <v>296</v>
      </c>
      <c r="C140" s="10" t="s">
        <v>297</v>
      </c>
      <c r="D140" s="10" t="s">
        <v>35</v>
      </c>
      <c r="E140" s="170" t="s">
        <v>293</v>
      </c>
      <c r="F140" s="171">
        <v>21060128</v>
      </c>
      <c r="G140" s="171">
        <v>20879564</v>
      </c>
      <c r="H140" s="171">
        <v>20789394</v>
      </c>
      <c r="I140" s="171">
        <v>20909695.333333332</v>
      </c>
    </row>
    <row r="141" spans="1:9">
      <c r="A141" s="10" t="s">
        <v>1285</v>
      </c>
      <c r="B141" s="170" t="s">
        <v>298</v>
      </c>
      <c r="C141" s="10" t="s">
        <v>299</v>
      </c>
      <c r="D141" s="10" t="s">
        <v>35</v>
      </c>
      <c r="E141" s="170" t="s">
        <v>293</v>
      </c>
      <c r="F141" s="171">
        <v>510957924</v>
      </c>
      <c r="G141" s="171">
        <v>508244843</v>
      </c>
      <c r="H141" s="171">
        <v>513270683</v>
      </c>
      <c r="I141" s="171">
        <v>510824483.33333331</v>
      </c>
    </row>
    <row r="142" spans="1:9">
      <c r="A142" s="10" t="s">
        <v>1286</v>
      </c>
      <c r="B142" s="170" t="s">
        <v>300</v>
      </c>
      <c r="C142" s="10" t="s">
        <v>301</v>
      </c>
      <c r="D142" s="10" t="s">
        <v>35</v>
      </c>
      <c r="E142" s="170" t="s">
        <v>293</v>
      </c>
      <c r="F142" s="171">
        <v>739160524</v>
      </c>
      <c r="G142" s="171">
        <v>738399498</v>
      </c>
      <c r="H142" s="171">
        <v>761828662</v>
      </c>
      <c r="I142" s="171">
        <v>746462894.66666663</v>
      </c>
    </row>
    <row r="143" spans="1:9">
      <c r="A143" s="10" t="s">
        <v>1287</v>
      </c>
      <c r="B143" s="170" t="s">
        <v>302</v>
      </c>
      <c r="C143" s="10" t="s">
        <v>303</v>
      </c>
      <c r="D143" s="10" t="s">
        <v>35</v>
      </c>
      <c r="E143" s="170" t="s">
        <v>293</v>
      </c>
      <c r="F143" s="171">
        <v>733471950</v>
      </c>
      <c r="G143" s="171">
        <v>725124084</v>
      </c>
      <c r="H143" s="171">
        <v>731184524</v>
      </c>
      <c r="I143" s="171">
        <v>729926852.66666663</v>
      </c>
    </row>
    <row r="144" spans="1:9">
      <c r="A144" s="10" t="s">
        <v>1288</v>
      </c>
      <c r="B144" s="170" t="s">
        <v>304</v>
      </c>
      <c r="C144" s="10" t="s">
        <v>303</v>
      </c>
      <c r="D144" s="10" t="s">
        <v>13</v>
      </c>
      <c r="E144" s="170" t="s">
        <v>293</v>
      </c>
      <c r="F144" s="171">
        <v>559049341</v>
      </c>
      <c r="G144" s="171">
        <v>541610686</v>
      </c>
      <c r="H144" s="171">
        <v>568797939</v>
      </c>
      <c r="I144" s="171">
        <v>556485988.66666663</v>
      </c>
    </row>
    <row r="145" spans="1:9">
      <c r="A145" s="10" t="s">
        <v>1289</v>
      </c>
      <c r="B145" s="170" t="s">
        <v>305</v>
      </c>
      <c r="C145" s="10" t="s">
        <v>306</v>
      </c>
      <c r="D145" s="10" t="s">
        <v>35</v>
      </c>
      <c r="E145" s="170" t="s">
        <v>293</v>
      </c>
      <c r="F145" s="171">
        <v>119468414</v>
      </c>
      <c r="G145" s="171">
        <v>115070783</v>
      </c>
      <c r="H145" s="171">
        <v>114423261</v>
      </c>
      <c r="I145" s="171">
        <v>116320819.33333333</v>
      </c>
    </row>
    <row r="146" spans="1:9">
      <c r="A146" s="10" t="s">
        <v>1290</v>
      </c>
      <c r="B146" s="170" t="s">
        <v>307</v>
      </c>
      <c r="C146" s="10" t="s">
        <v>293</v>
      </c>
      <c r="D146" s="10" t="s">
        <v>29</v>
      </c>
      <c r="E146" s="170" t="s">
        <v>293</v>
      </c>
      <c r="F146" s="171">
        <v>1547691745</v>
      </c>
      <c r="G146" s="171">
        <v>1626424053</v>
      </c>
      <c r="H146" s="171">
        <v>1657099533</v>
      </c>
      <c r="I146" s="171">
        <v>1610405110.3333333</v>
      </c>
    </row>
    <row r="147" spans="1:9">
      <c r="A147" s="10" t="s">
        <v>1291</v>
      </c>
      <c r="B147" s="170" t="s">
        <v>308</v>
      </c>
      <c r="C147" s="10" t="s">
        <v>309</v>
      </c>
      <c r="D147" s="10" t="s">
        <v>13</v>
      </c>
      <c r="E147" s="170" t="s">
        <v>293</v>
      </c>
      <c r="F147" s="171">
        <v>7946182574</v>
      </c>
      <c r="G147" s="171">
        <v>7996620482</v>
      </c>
      <c r="H147" s="171">
        <v>8178380312</v>
      </c>
      <c r="I147" s="171">
        <v>8040394456</v>
      </c>
    </row>
    <row r="148" spans="1:9">
      <c r="A148" s="10" t="s">
        <v>1292</v>
      </c>
      <c r="B148" s="170" t="s">
        <v>310</v>
      </c>
      <c r="C148" s="10" t="s">
        <v>311</v>
      </c>
      <c r="D148" s="10" t="s">
        <v>35</v>
      </c>
      <c r="E148" s="170" t="s">
        <v>293</v>
      </c>
      <c r="F148" s="171">
        <v>88730750</v>
      </c>
      <c r="G148" s="171">
        <v>84159166</v>
      </c>
      <c r="H148" s="171">
        <v>84741199</v>
      </c>
      <c r="I148" s="171">
        <v>85877038.333333328</v>
      </c>
    </row>
    <row r="149" spans="1:9">
      <c r="A149" s="10" t="s">
        <v>1293</v>
      </c>
      <c r="B149" s="170" t="s">
        <v>312</v>
      </c>
      <c r="C149" s="10" t="s">
        <v>313</v>
      </c>
      <c r="D149" s="10" t="s">
        <v>35</v>
      </c>
      <c r="E149" s="170" t="s">
        <v>293</v>
      </c>
      <c r="F149" s="171">
        <v>242179209</v>
      </c>
      <c r="G149" s="171">
        <v>258730113</v>
      </c>
      <c r="H149" s="171">
        <v>253987331</v>
      </c>
      <c r="I149" s="171">
        <v>251632217.66666666</v>
      </c>
    </row>
    <row r="150" spans="1:9">
      <c r="A150" s="10" t="s">
        <v>1294</v>
      </c>
      <c r="B150" s="170" t="s">
        <v>314</v>
      </c>
      <c r="C150" s="10" t="s">
        <v>315</v>
      </c>
      <c r="D150" s="10" t="s">
        <v>35</v>
      </c>
      <c r="E150" s="170" t="s">
        <v>293</v>
      </c>
      <c r="F150" s="171">
        <v>1014936384</v>
      </c>
      <c r="G150" s="171">
        <v>1046841282</v>
      </c>
      <c r="H150" s="171">
        <v>1062964872</v>
      </c>
      <c r="I150" s="171">
        <v>1041580846</v>
      </c>
    </row>
    <row r="151" spans="1:9">
      <c r="A151" s="10" t="s">
        <v>1295</v>
      </c>
      <c r="B151" s="170" t="s">
        <v>316</v>
      </c>
      <c r="C151" s="10" t="s">
        <v>317</v>
      </c>
      <c r="D151" s="10" t="s">
        <v>35</v>
      </c>
      <c r="E151" s="170" t="s">
        <v>293</v>
      </c>
      <c r="F151" s="171">
        <v>226082042</v>
      </c>
      <c r="G151" s="171">
        <v>223076996</v>
      </c>
      <c r="H151" s="171">
        <v>212356864</v>
      </c>
      <c r="I151" s="171">
        <v>220505300.66666666</v>
      </c>
    </row>
    <row r="152" spans="1:9">
      <c r="A152" s="10" t="s">
        <v>1296</v>
      </c>
      <c r="B152" s="170" t="s">
        <v>318</v>
      </c>
      <c r="C152" s="10" t="s">
        <v>319</v>
      </c>
      <c r="D152" s="10" t="s">
        <v>29</v>
      </c>
      <c r="E152" s="170" t="s">
        <v>293</v>
      </c>
      <c r="F152" s="171">
        <v>499812491</v>
      </c>
      <c r="G152" s="171">
        <v>587546700</v>
      </c>
      <c r="H152" s="171">
        <v>544234840</v>
      </c>
      <c r="I152" s="171">
        <v>543864677</v>
      </c>
    </row>
    <row r="153" spans="1:9">
      <c r="A153" s="10" t="s">
        <v>1297</v>
      </c>
      <c r="B153" s="170" t="s">
        <v>320</v>
      </c>
      <c r="C153" s="10" t="s">
        <v>321</v>
      </c>
      <c r="D153" s="10" t="s">
        <v>13</v>
      </c>
      <c r="E153" s="170" t="s">
        <v>293</v>
      </c>
      <c r="F153" s="171">
        <v>4066930308</v>
      </c>
      <c r="G153" s="171">
        <v>4260665451</v>
      </c>
      <c r="H153" s="171">
        <v>4267629662</v>
      </c>
      <c r="I153" s="171">
        <v>4198408473.6666665</v>
      </c>
    </row>
    <row r="154" spans="1:9">
      <c r="A154" s="10" t="s">
        <v>1298</v>
      </c>
      <c r="B154" s="170" t="s">
        <v>322</v>
      </c>
      <c r="C154" s="10" t="s">
        <v>323</v>
      </c>
      <c r="D154" s="10" t="s">
        <v>13</v>
      </c>
      <c r="E154" s="170" t="s">
        <v>293</v>
      </c>
      <c r="F154" s="171">
        <v>1310395627</v>
      </c>
      <c r="G154" s="171">
        <v>1322382981</v>
      </c>
      <c r="H154" s="171">
        <v>1338645278</v>
      </c>
      <c r="I154" s="171">
        <v>1323807962</v>
      </c>
    </row>
    <row r="155" spans="1:9">
      <c r="A155" s="10" t="s">
        <v>1299</v>
      </c>
      <c r="B155" s="170" t="s">
        <v>324</v>
      </c>
      <c r="C155" s="10" t="s">
        <v>325</v>
      </c>
      <c r="D155" s="10" t="s">
        <v>35</v>
      </c>
      <c r="E155" s="170" t="s">
        <v>293</v>
      </c>
      <c r="F155" s="171">
        <v>2148868528</v>
      </c>
      <c r="G155" s="171">
        <v>2229450095</v>
      </c>
      <c r="H155" s="171">
        <v>2260454647</v>
      </c>
      <c r="I155" s="171">
        <v>2212924423.3333335</v>
      </c>
    </row>
    <row r="156" spans="1:9">
      <c r="A156" s="10" t="s">
        <v>1300</v>
      </c>
      <c r="B156" s="170" t="s">
        <v>326</v>
      </c>
      <c r="C156" s="10" t="s">
        <v>327</v>
      </c>
      <c r="D156" s="10" t="s">
        <v>35</v>
      </c>
      <c r="E156" s="170" t="s">
        <v>293</v>
      </c>
      <c r="F156" s="171">
        <v>796812250</v>
      </c>
      <c r="G156" s="171">
        <v>814086313</v>
      </c>
      <c r="H156" s="171">
        <v>813859010</v>
      </c>
      <c r="I156" s="171">
        <v>808252524.33333337</v>
      </c>
    </row>
    <row r="157" spans="1:9">
      <c r="A157" s="10" t="s">
        <v>1301</v>
      </c>
      <c r="B157" s="170" t="s">
        <v>328</v>
      </c>
      <c r="C157" s="10" t="s">
        <v>329</v>
      </c>
      <c r="D157" s="10" t="s">
        <v>35</v>
      </c>
      <c r="E157" s="170" t="s">
        <v>293</v>
      </c>
      <c r="F157" s="171">
        <v>38389930</v>
      </c>
      <c r="G157" s="171">
        <v>34908524</v>
      </c>
      <c r="H157" s="171">
        <v>37175355</v>
      </c>
      <c r="I157" s="171">
        <v>36824603</v>
      </c>
    </row>
    <row r="158" spans="1:9">
      <c r="A158" s="10" t="s">
        <v>1302</v>
      </c>
      <c r="B158" s="170" t="s">
        <v>330</v>
      </c>
      <c r="C158" s="10" t="s">
        <v>331</v>
      </c>
      <c r="D158" s="10" t="s">
        <v>35</v>
      </c>
      <c r="E158" s="170" t="s">
        <v>293</v>
      </c>
      <c r="F158" s="171">
        <v>115728599</v>
      </c>
      <c r="G158" s="171">
        <v>113577876</v>
      </c>
      <c r="H158" s="171">
        <v>110463155</v>
      </c>
      <c r="I158" s="171">
        <v>113256543.33333333</v>
      </c>
    </row>
    <row r="159" spans="1:9">
      <c r="A159" s="10" t="s">
        <v>1303</v>
      </c>
      <c r="B159" s="170" t="s">
        <v>332</v>
      </c>
      <c r="C159" s="10" t="s">
        <v>333</v>
      </c>
      <c r="D159" s="10" t="s">
        <v>35</v>
      </c>
      <c r="E159" s="170" t="s">
        <v>293</v>
      </c>
      <c r="F159" s="171">
        <v>228628340</v>
      </c>
      <c r="G159" s="171">
        <v>216509957</v>
      </c>
      <c r="H159" s="171">
        <v>227585571</v>
      </c>
      <c r="I159" s="171">
        <v>224241289.33333334</v>
      </c>
    </row>
    <row r="160" spans="1:9">
      <c r="A160" s="10" t="s">
        <v>1304</v>
      </c>
      <c r="B160" s="170" t="s">
        <v>334</v>
      </c>
      <c r="C160" s="10" t="s">
        <v>335</v>
      </c>
      <c r="D160" s="10" t="s">
        <v>35</v>
      </c>
      <c r="E160" s="170" t="s">
        <v>293</v>
      </c>
      <c r="F160" s="171">
        <v>631474806</v>
      </c>
      <c r="G160" s="171">
        <v>609388815</v>
      </c>
      <c r="H160" s="171">
        <v>583194163</v>
      </c>
      <c r="I160" s="171">
        <v>608019261.33333337</v>
      </c>
    </row>
    <row r="161" spans="1:9">
      <c r="A161" s="10" t="s">
        <v>1305</v>
      </c>
      <c r="B161" s="170" t="s">
        <v>336</v>
      </c>
      <c r="C161" s="10" t="s">
        <v>337</v>
      </c>
      <c r="D161" s="10" t="s">
        <v>35</v>
      </c>
      <c r="E161" s="170" t="s">
        <v>293</v>
      </c>
      <c r="F161" s="171">
        <v>251927481</v>
      </c>
      <c r="G161" s="171">
        <v>259354260</v>
      </c>
      <c r="H161" s="171">
        <v>262319149</v>
      </c>
      <c r="I161" s="171">
        <v>257866963.33333334</v>
      </c>
    </row>
    <row r="162" spans="1:9">
      <c r="A162" s="10" t="s">
        <v>1306</v>
      </c>
      <c r="B162" s="170" t="s">
        <v>338</v>
      </c>
      <c r="C162" s="10" t="s">
        <v>339</v>
      </c>
      <c r="D162" s="10" t="s">
        <v>35</v>
      </c>
      <c r="E162" s="170" t="s">
        <v>293</v>
      </c>
      <c r="F162" s="171">
        <v>235192562</v>
      </c>
      <c r="G162" s="171">
        <v>243849665</v>
      </c>
      <c r="H162" s="171">
        <v>249142236</v>
      </c>
      <c r="I162" s="171">
        <v>242728154.33333334</v>
      </c>
    </row>
    <row r="163" spans="1:9">
      <c r="A163" s="10" t="s">
        <v>1307</v>
      </c>
      <c r="B163" s="170" t="s">
        <v>340</v>
      </c>
      <c r="C163" s="10" t="s">
        <v>341</v>
      </c>
      <c r="D163" s="10" t="s">
        <v>35</v>
      </c>
      <c r="E163" s="170" t="s">
        <v>293</v>
      </c>
      <c r="F163" s="171">
        <v>266641045</v>
      </c>
      <c r="G163" s="171">
        <v>279950388</v>
      </c>
      <c r="H163" s="171">
        <v>284108758</v>
      </c>
      <c r="I163" s="171">
        <v>276900063.66666669</v>
      </c>
    </row>
    <row r="164" spans="1:9">
      <c r="A164" s="10" t="s">
        <v>1308</v>
      </c>
      <c r="B164" s="170" t="s">
        <v>342</v>
      </c>
      <c r="C164" s="10" t="s">
        <v>343</v>
      </c>
      <c r="D164" s="10" t="s">
        <v>35</v>
      </c>
      <c r="E164" s="170" t="s">
        <v>293</v>
      </c>
      <c r="F164" s="171">
        <v>284549176</v>
      </c>
      <c r="G164" s="171">
        <v>280240079</v>
      </c>
      <c r="H164" s="171">
        <v>270781200</v>
      </c>
      <c r="I164" s="171">
        <v>278523485</v>
      </c>
    </row>
    <row r="165" spans="1:9">
      <c r="A165" s="10" t="s">
        <v>1309</v>
      </c>
      <c r="B165" s="170" t="s">
        <v>344</v>
      </c>
      <c r="C165" s="10" t="s">
        <v>345</v>
      </c>
      <c r="D165" s="10" t="s">
        <v>13</v>
      </c>
      <c r="E165" s="170" t="s">
        <v>293</v>
      </c>
      <c r="F165" s="171">
        <v>2495567497</v>
      </c>
      <c r="G165" s="171">
        <v>2438030088</v>
      </c>
      <c r="H165" s="171">
        <v>2482558181</v>
      </c>
      <c r="I165" s="171">
        <v>2472051922</v>
      </c>
    </row>
    <row r="166" spans="1:9">
      <c r="A166" s="10" t="s">
        <v>1310</v>
      </c>
      <c r="B166" s="170" t="s">
        <v>346</v>
      </c>
      <c r="C166" s="10" t="s">
        <v>347</v>
      </c>
      <c r="D166" s="10" t="s">
        <v>35</v>
      </c>
      <c r="E166" s="170" t="s">
        <v>293</v>
      </c>
      <c r="F166" s="171">
        <v>468567088</v>
      </c>
      <c r="G166" s="171">
        <v>462853255</v>
      </c>
      <c r="H166" s="171">
        <v>472622210</v>
      </c>
      <c r="I166" s="171">
        <v>468014184.33333331</v>
      </c>
    </row>
    <row r="167" spans="1:9">
      <c r="A167" s="10" t="s">
        <v>1311</v>
      </c>
      <c r="B167" s="170" t="s">
        <v>348</v>
      </c>
      <c r="C167" s="10" t="s">
        <v>349</v>
      </c>
      <c r="D167" s="10" t="s">
        <v>35</v>
      </c>
      <c r="E167" s="170" t="s">
        <v>293</v>
      </c>
      <c r="F167" s="171">
        <v>43967077</v>
      </c>
      <c r="G167" s="171">
        <v>44199980</v>
      </c>
      <c r="H167" s="171">
        <v>43920089</v>
      </c>
      <c r="I167" s="171">
        <v>44029048.666666664</v>
      </c>
    </row>
    <row r="168" spans="1:9">
      <c r="A168" s="10" t="s">
        <v>1312</v>
      </c>
      <c r="B168" s="170" t="s">
        <v>350</v>
      </c>
      <c r="C168" s="10" t="s">
        <v>351</v>
      </c>
      <c r="D168" s="10" t="s">
        <v>35</v>
      </c>
      <c r="E168" s="170" t="s">
        <v>293</v>
      </c>
      <c r="F168" s="171">
        <v>514094570</v>
      </c>
      <c r="G168" s="171">
        <v>502622993</v>
      </c>
      <c r="H168" s="171">
        <v>504372673</v>
      </c>
      <c r="I168" s="171">
        <v>507030078.66666669</v>
      </c>
    </row>
    <row r="169" spans="1:9">
      <c r="A169" s="10" t="s">
        <v>1313</v>
      </c>
      <c r="B169" s="170" t="s">
        <v>352</v>
      </c>
      <c r="C169" s="10" t="s">
        <v>353</v>
      </c>
      <c r="D169" s="10" t="s">
        <v>35</v>
      </c>
      <c r="E169" s="170" t="s">
        <v>293</v>
      </c>
      <c r="F169" s="171">
        <v>327880935</v>
      </c>
      <c r="G169" s="171">
        <v>331486478</v>
      </c>
      <c r="H169" s="171">
        <v>338421568</v>
      </c>
      <c r="I169" s="171">
        <v>332596327</v>
      </c>
    </row>
    <row r="170" spans="1:9">
      <c r="A170" s="10" t="s">
        <v>1314</v>
      </c>
      <c r="B170" s="170" t="s">
        <v>354</v>
      </c>
      <c r="C170" s="10" t="s">
        <v>355</v>
      </c>
      <c r="D170" s="10" t="s">
        <v>35</v>
      </c>
      <c r="E170" s="170" t="s">
        <v>293</v>
      </c>
      <c r="F170" s="171">
        <v>432265219</v>
      </c>
      <c r="G170" s="171">
        <v>426810443</v>
      </c>
      <c r="H170" s="171">
        <v>427230013</v>
      </c>
      <c r="I170" s="171">
        <v>428768558.33333331</v>
      </c>
    </row>
    <row r="171" spans="1:9">
      <c r="A171" s="10" t="s">
        <v>1315</v>
      </c>
      <c r="B171" s="170" t="s">
        <v>356</v>
      </c>
      <c r="C171" s="10" t="s">
        <v>357</v>
      </c>
      <c r="D171" s="10" t="s">
        <v>35</v>
      </c>
      <c r="E171" s="170" t="s">
        <v>293</v>
      </c>
      <c r="F171" s="171">
        <v>16590200</v>
      </c>
      <c r="G171" s="171">
        <v>16878269</v>
      </c>
      <c r="H171" s="171">
        <v>17022213</v>
      </c>
      <c r="I171" s="171">
        <v>16830227.333333332</v>
      </c>
    </row>
    <row r="172" spans="1:9">
      <c r="A172" s="10" t="s">
        <v>1316</v>
      </c>
      <c r="B172" s="170" t="s">
        <v>358</v>
      </c>
      <c r="C172" s="10" t="s">
        <v>359</v>
      </c>
      <c r="D172" s="10" t="s">
        <v>13</v>
      </c>
      <c r="E172" s="170" t="s">
        <v>293</v>
      </c>
      <c r="F172" s="171">
        <v>3562280071</v>
      </c>
      <c r="G172" s="171">
        <v>3490936399</v>
      </c>
      <c r="H172" s="171">
        <v>3473771356</v>
      </c>
      <c r="I172" s="171">
        <v>3508995942</v>
      </c>
    </row>
    <row r="173" spans="1:9">
      <c r="A173" s="10" t="s">
        <v>1317</v>
      </c>
      <c r="B173" s="170" t="s">
        <v>360</v>
      </c>
      <c r="C173" s="10" t="s">
        <v>361</v>
      </c>
      <c r="D173" s="10" t="s">
        <v>13</v>
      </c>
      <c r="E173" s="170" t="s">
        <v>293</v>
      </c>
      <c r="F173" s="171">
        <v>763062863</v>
      </c>
      <c r="G173" s="171">
        <v>754846851</v>
      </c>
      <c r="H173" s="171">
        <v>747932944</v>
      </c>
      <c r="I173" s="171">
        <v>755280886</v>
      </c>
    </row>
    <row r="174" spans="1:9">
      <c r="A174" s="10" t="s">
        <v>1318</v>
      </c>
      <c r="B174" s="170" t="s">
        <v>362</v>
      </c>
      <c r="C174" s="10" t="s">
        <v>363</v>
      </c>
      <c r="D174" s="10" t="s">
        <v>13</v>
      </c>
      <c r="E174" s="170" t="s">
        <v>293</v>
      </c>
      <c r="F174" s="171">
        <v>2634395057</v>
      </c>
      <c r="G174" s="171">
        <v>2640801867</v>
      </c>
      <c r="H174" s="171">
        <v>2612456272</v>
      </c>
      <c r="I174" s="171">
        <v>2629217732</v>
      </c>
    </row>
    <row r="175" spans="1:9">
      <c r="A175" s="10" t="s">
        <v>1319</v>
      </c>
      <c r="B175" s="170" t="s">
        <v>364</v>
      </c>
      <c r="C175" s="10" t="s">
        <v>365</v>
      </c>
      <c r="D175" s="10" t="s">
        <v>35</v>
      </c>
      <c r="E175" s="170" t="s">
        <v>293</v>
      </c>
      <c r="F175" s="171">
        <v>57578997</v>
      </c>
      <c r="G175" s="171">
        <v>63024169</v>
      </c>
      <c r="H175" s="171">
        <v>68708604</v>
      </c>
      <c r="I175" s="171">
        <v>63103923.333333336</v>
      </c>
    </row>
    <row r="176" spans="1:9">
      <c r="A176" s="10" t="s">
        <v>1320</v>
      </c>
      <c r="B176" s="169" t="s">
        <v>366</v>
      </c>
      <c r="C176" s="10" t="s">
        <v>367</v>
      </c>
      <c r="D176" s="10" t="s">
        <v>27</v>
      </c>
      <c r="E176" s="170" t="s">
        <v>367</v>
      </c>
      <c r="F176" s="171">
        <v>46863608002</v>
      </c>
      <c r="G176" s="171">
        <v>47282300287</v>
      </c>
      <c r="H176" s="171">
        <v>48521028024</v>
      </c>
      <c r="I176" s="171">
        <v>47555645437.666656</v>
      </c>
    </row>
    <row r="177" spans="1:9">
      <c r="A177" s="10" t="s">
        <v>1321</v>
      </c>
      <c r="B177" s="170" t="s">
        <v>368</v>
      </c>
      <c r="C177" s="10" t="s">
        <v>369</v>
      </c>
      <c r="D177" s="10" t="s">
        <v>35</v>
      </c>
      <c r="E177" s="170" t="s">
        <v>367</v>
      </c>
      <c r="F177" s="171">
        <v>7727305065</v>
      </c>
      <c r="G177" s="171">
        <v>7880431108</v>
      </c>
      <c r="H177" s="171">
        <v>8127917570</v>
      </c>
      <c r="I177" s="171">
        <v>7911884581</v>
      </c>
    </row>
    <row r="178" spans="1:9">
      <c r="A178" s="10" t="s">
        <v>1322</v>
      </c>
      <c r="B178" s="170" t="s">
        <v>370</v>
      </c>
      <c r="C178" s="10" t="s">
        <v>371</v>
      </c>
      <c r="D178" s="10" t="s">
        <v>29</v>
      </c>
      <c r="E178" s="170" t="s">
        <v>367</v>
      </c>
      <c r="F178" s="171">
        <v>2719056918</v>
      </c>
      <c r="G178" s="171">
        <v>2691611820</v>
      </c>
      <c r="H178" s="171">
        <v>2851780166</v>
      </c>
      <c r="I178" s="171">
        <v>2754149634.6666665</v>
      </c>
    </row>
    <row r="179" spans="1:9">
      <c r="A179" s="10" t="s">
        <v>1323</v>
      </c>
      <c r="B179" s="170" t="s">
        <v>372</v>
      </c>
      <c r="C179" s="10" t="s">
        <v>373</v>
      </c>
      <c r="D179" s="10" t="s">
        <v>35</v>
      </c>
      <c r="E179" s="170" t="s">
        <v>367</v>
      </c>
      <c r="F179" s="171">
        <v>462773290</v>
      </c>
      <c r="G179" s="171">
        <v>444170967</v>
      </c>
      <c r="H179" s="171">
        <v>454972180</v>
      </c>
      <c r="I179" s="171">
        <v>453972145.66666669</v>
      </c>
    </row>
    <row r="180" spans="1:9">
      <c r="A180" s="10" t="s">
        <v>1324</v>
      </c>
      <c r="B180" s="170" t="s">
        <v>374</v>
      </c>
      <c r="C180" s="10" t="s">
        <v>375</v>
      </c>
      <c r="D180" s="10" t="s">
        <v>13</v>
      </c>
      <c r="E180" s="170" t="s">
        <v>367</v>
      </c>
      <c r="F180" s="171">
        <v>870760321</v>
      </c>
      <c r="G180" s="171">
        <v>875581419</v>
      </c>
      <c r="H180" s="171">
        <v>885545629</v>
      </c>
      <c r="I180" s="171">
        <v>877295789.66666663</v>
      </c>
    </row>
    <row r="181" spans="1:9">
      <c r="A181" s="10" t="s">
        <v>1325</v>
      </c>
      <c r="B181" s="170" t="s">
        <v>376</v>
      </c>
      <c r="C181" s="10" t="s">
        <v>377</v>
      </c>
      <c r="D181" s="10" t="s">
        <v>13</v>
      </c>
      <c r="E181" s="170" t="s">
        <v>367</v>
      </c>
      <c r="F181" s="171">
        <v>3698337895</v>
      </c>
      <c r="G181" s="171">
        <v>3758142246</v>
      </c>
      <c r="H181" s="171">
        <v>3777337204</v>
      </c>
      <c r="I181" s="171">
        <v>3744605781.6666665</v>
      </c>
    </row>
    <row r="182" spans="1:9">
      <c r="A182" s="10" t="s">
        <v>1326</v>
      </c>
      <c r="B182" s="170" t="s">
        <v>378</v>
      </c>
      <c r="C182" s="10" t="s">
        <v>379</v>
      </c>
      <c r="D182" s="10" t="s">
        <v>13</v>
      </c>
      <c r="E182" s="170" t="s">
        <v>367</v>
      </c>
      <c r="F182" s="171">
        <v>2668371482</v>
      </c>
      <c r="G182" s="171">
        <v>2610653577</v>
      </c>
      <c r="H182" s="171">
        <v>2608649693</v>
      </c>
      <c r="I182" s="171">
        <v>2629224917.3333335</v>
      </c>
    </row>
    <row r="183" spans="1:9">
      <c r="A183" s="10" t="s">
        <v>1327</v>
      </c>
      <c r="B183" s="170" t="s">
        <v>380</v>
      </c>
      <c r="C183" s="10" t="s">
        <v>381</v>
      </c>
      <c r="D183" s="10" t="s">
        <v>29</v>
      </c>
      <c r="E183" s="170" t="s">
        <v>367</v>
      </c>
      <c r="F183" s="171">
        <v>2549685406</v>
      </c>
      <c r="G183" s="171">
        <v>2526822266</v>
      </c>
      <c r="H183" s="171">
        <v>2569316381</v>
      </c>
      <c r="I183" s="171">
        <v>2548608017.6666665</v>
      </c>
    </row>
    <row r="184" spans="1:9">
      <c r="A184" s="10" t="s">
        <v>1328</v>
      </c>
      <c r="B184" s="170" t="s">
        <v>382</v>
      </c>
      <c r="C184" s="10" t="s">
        <v>383</v>
      </c>
      <c r="D184" s="10" t="s">
        <v>29</v>
      </c>
      <c r="E184" s="170" t="s">
        <v>367</v>
      </c>
      <c r="F184" s="171">
        <v>11510012871</v>
      </c>
      <c r="G184" s="171">
        <v>11634390749</v>
      </c>
      <c r="H184" s="171">
        <v>11964475254</v>
      </c>
      <c r="I184" s="171">
        <v>11702959624.666666</v>
      </c>
    </row>
    <row r="185" spans="1:9">
      <c r="A185" s="10" t="s">
        <v>1329</v>
      </c>
      <c r="B185" s="170" t="s">
        <v>384</v>
      </c>
      <c r="C185" s="10" t="s">
        <v>385</v>
      </c>
      <c r="D185" s="10" t="s">
        <v>29</v>
      </c>
      <c r="E185" s="170" t="s">
        <v>367</v>
      </c>
      <c r="F185" s="171">
        <v>4322063229</v>
      </c>
      <c r="G185" s="171">
        <v>4436319873</v>
      </c>
      <c r="H185" s="171">
        <v>4635486398</v>
      </c>
      <c r="I185" s="171">
        <v>4464623166.666667</v>
      </c>
    </row>
    <row r="186" spans="1:9">
      <c r="A186" s="10" t="s">
        <v>1330</v>
      </c>
      <c r="B186" s="170" t="s">
        <v>386</v>
      </c>
      <c r="C186" s="10" t="s">
        <v>387</v>
      </c>
      <c r="D186" s="10" t="s">
        <v>35</v>
      </c>
      <c r="E186" s="170" t="s">
        <v>367</v>
      </c>
      <c r="F186" s="171">
        <v>3990743113</v>
      </c>
      <c r="G186" s="171">
        <v>4119720219</v>
      </c>
      <c r="H186" s="171">
        <v>4300399593</v>
      </c>
      <c r="I186" s="171">
        <v>4136954308.3333335</v>
      </c>
    </row>
    <row r="187" spans="1:9">
      <c r="A187" s="10" t="s">
        <v>1331</v>
      </c>
      <c r="B187" s="170" t="s">
        <v>388</v>
      </c>
      <c r="C187" s="10" t="s">
        <v>389</v>
      </c>
      <c r="D187" s="10" t="s">
        <v>13</v>
      </c>
      <c r="E187" s="170" t="s">
        <v>367</v>
      </c>
      <c r="F187" s="171">
        <v>1925345869</v>
      </c>
      <c r="G187" s="171">
        <v>1930215686</v>
      </c>
      <c r="H187" s="171">
        <v>1898609777</v>
      </c>
      <c r="I187" s="171">
        <v>1918057110.6666667</v>
      </c>
    </row>
    <row r="188" spans="1:9">
      <c r="A188" s="10" t="s">
        <v>1332</v>
      </c>
      <c r="B188" s="170" t="s">
        <v>390</v>
      </c>
      <c r="C188" s="10" t="s">
        <v>391</v>
      </c>
      <c r="D188" s="10" t="s">
        <v>35</v>
      </c>
      <c r="E188" s="170" t="s">
        <v>367</v>
      </c>
      <c r="F188" s="171">
        <v>425659865</v>
      </c>
      <c r="G188" s="171">
        <v>436973921</v>
      </c>
      <c r="H188" s="171">
        <v>471575080</v>
      </c>
      <c r="I188" s="171">
        <v>444736288.66666669</v>
      </c>
    </row>
    <row r="189" spans="1:9">
      <c r="A189" s="10" t="s">
        <v>1333</v>
      </c>
      <c r="B189" s="170" t="s">
        <v>392</v>
      </c>
      <c r="C189" s="10" t="s">
        <v>393</v>
      </c>
      <c r="D189" s="10" t="s">
        <v>35</v>
      </c>
      <c r="E189" s="170" t="s">
        <v>367</v>
      </c>
      <c r="F189" s="171">
        <v>238571361</v>
      </c>
      <c r="G189" s="171">
        <v>225763736</v>
      </c>
      <c r="H189" s="171">
        <v>232999245</v>
      </c>
      <c r="I189" s="171">
        <v>232444780.66666666</v>
      </c>
    </row>
    <row r="190" spans="1:9">
      <c r="A190" s="10" t="s">
        <v>1334</v>
      </c>
      <c r="B190" s="170" t="s">
        <v>394</v>
      </c>
      <c r="C190" s="10" t="s">
        <v>395</v>
      </c>
      <c r="D190" s="10" t="s">
        <v>29</v>
      </c>
      <c r="E190" s="170" t="s">
        <v>367</v>
      </c>
      <c r="F190" s="171">
        <v>1440603843</v>
      </c>
      <c r="G190" s="171">
        <v>1416602804</v>
      </c>
      <c r="H190" s="171">
        <v>1420171561</v>
      </c>
      <c r="I190" s="171">
        <v>1425792736</v>
      </c>
    </row>
    <row r="191" spans="1:9">
      <c r="A191" s="10" t="s">
        <v>1335</v>
      </c>
      <c r="B191" s="170" t="s">
        <v>396</v>
      </c>
      <c r="C191" s="10" t="s">
        <v>397</v>
      </c>
      <c r="D191" s="10" t="s">
        <v>35</v>
      </c>
      <c r="E191" s="170" t="s">
        <v>367</v>
      </c>
      <c r="F191" s="171">
        <v>2158036999</v>
      </c>
      <c r="G191" s="171">
        <v>2142822376</v>
      </c>
      <c r="H191" s="171">
        <v>2164139741</v>
      </c>
      <c r="I191" s="171">
        <v>2154999705.3333335</v>
      </c>
    </row>
    <row r="192" spans="1:9">
      <c r="A192" s="10" t="s">
        <v>1336</v>
      </c>
      <c r="B192" s="170" t="s">
        <v>398</v>
      </c>
      <c r="C192" s="10" t="s">
        <v>399</v>
      </c>
      <c r="D192" s="10" t="s">
        <v>35</v>
      </c>
      <c r="E192" s="170" t="s">
        <v>367</v>
      </c>
      <c r="F192" s="171">
        <v>156280475</v>
      </c>
      <c r="G192" s="171">
        <v>152077520</v>
      </c>
      <c r="H192" s="171">
        <v>157652552</v>
      </c>
      <c r="I192" s="171">
        <v>155336849</v>
      </c>
    </row>
    <row r="193" spans="1:9">
      <c r="A193" s="10" t="s">
        <v>1337</v>
      </c>
      <c r="B193" s="169" t="s">
        <v>400</v>
      </c>
      <c r="C193" s="10" t="s">
        <v>401</v>
      </c>
      <c r="D193" s="10" t="s">
        <v>27</v>
      </c>
      <c r="E193" s="170" t="s">
        <v>401</v>
      </c>
      <c r="F193" s="171">
        <v>8613663189</v>
      </c>
      <c r="G193" s="171">
        <v>8740848189</v>
      </c>
      <c r="H193" s="171">
        <v>8658338905</v>
      </c>
      <c r="I193" s="171">
        <v>8670950094.3333321</v>
      </c>
    </row>
    <row r="194" spans="1:9">
      <c r="A194" s="10" t="s">
        <v>1338</v>
      </c>
      <c r="B194" s="170" t="s">
        <v>402</v>
      </c>
      <c r="C194" s="10" t="s">
        <v>403</v>
      </c>
      <c r="D194" s="10" t="s">
        <v>29</v>
      </c>
      <c r="E194" s="170" t="s">
        <v>401</v>
      </c>
      <c r="F194" s="171">
        <v>457593691</v>
      </c>
      <c r="G194" s="171">
        <v>464904248</v>
      </c>
      <c r="H194" s="171">
        <v>478436847</v>
      </c>
      <c r="I194" s="171">
        <v>466978262</v>
      </c>
    </row>
    <row r="195" spans="1:9">
      <c r="A195" s="10" t="s">
        <v>1339</v>
      </c>
      <c r="B195" s="170" t="s">
        <v>404</v>
      </c>
      <c r="C195" s="10" t="s">
        <v>405</v>
      </c>
      <c r="D195" s="10" t="s">
        <v>13</v>
      </c>
      <c r="E195" s="170" t="s">
        <v>401</v>
      </c>
      <c r="F195" s="171">
        <v>231974936</v>
      </c>
      <c r="G195" s="171">
        <v>224539624</v>
      </c>
      <c r="H195" s="171">
        <v>232049645</v>
      </c>
      <c r="I195" s="171">
        <v>229521401.66666666</v>
      </c>
    </row>
    <row r="196" spans="1:9">
      <c r="A196" s="10" t="s">
        <v>1340</v>
      </c>
      <c r="B196" s="170" t="s">
        <v>406</v>
      </c>
      <c r="C196" s="10" t="s">
        <v>407</v>
      </c>
      <c r="D196" s="10" t="s">
        <v>13</v>
      </c>
      <c r="E196" s="170" t="s">
        <v>401</v>
      </c>
      <c r="F196" s="171">
        <v>195069351</v>
      </c>
      <c r="G196" s="171">
        <v>195762928</v>
      </c>
      <c r="H196" s="171">
        <v>193710529</v>
      </c>
      <c r="I196" s="171">
        <v>194847602.66666666</v>
      </c>
    </row>
    <row r="197" spans="1:9">
      <c r="A197" s="10" t="s">
        <v>1341</v>
      </c>
      <c r="B197" s="170" t="s">
        <v>408</v>
      </c>
      <c r="C197" s="10" t="s">
        <v>409</v>
      </c>
      <c r="D197" s="10" t="s">
        <v>13</v>
      </c>
      <c r="E197" s="170" t="s">
        <v>401</v>
      </c>
      <c r="F197" s="171">
        <v>158072368</v>
      </c>
      <c r="G197" s="171">
        <v>160181926</v>
      </c>
      <c r="H197" s="171">
        <v>149597765</v>
      </c>
      <c r="I197" s="171">
        <v>155950686.33333334</v>
      </c>
    </row>
    <row r="198" spans="1:9">
      <c r="A198" s="10" t="s">
        <v>1342</v>
      </c>
      <c r="B198" s="170" t="s">
        <v>410</v>
      </c>
      <c r="C198" s="10" t="s">
        <v>411</v>
      </c>
      <c r="D198" s="10" t="s">
        <v>13</v>
      </c>
      <c r="E198" s="170" t="s">
        <v>401</v>
      </c>
      <c r="F198" s="171">
        <v>292375023</v>
      </c>
      <c r="G198" s="171">
        <v>288683396</v>
      </c>
      <c r="H198" s="171">
        <v>290828982</v>
      </c>
      <c r="I198" s="171">
        <v>290629133.66666669</v>
      </c>
    </row>
    <row r="199" spans="1:9">
      <c r="A199" s="10" t="s">
        <v>1343</v>
      </c>
      <c r="B199" s="170" t="s">
        <v>412</v>
      </c>
      <c r="C199" s="10" t="s">
        <v>413</v>
      </c>
      <c r="D199" s="10" t="s">
        <v>13</v>
      </c>
      <c r="E199" s="170" t="s">
        <v>401</v>
      </c>
      <c r="F199" s="171">
        <v>79176973</v>
      </c>
      <c r="G199" s="171">
        <v>76723743</v>
      </c>
      <c r="H199" s="171">
        <v>77647183</v>
      </c>
      <c r="I199" s="171">
        <v>77849299.666666672</v>
      </c>
    </row>
    <row r="200" spans="1:9">
      <c r="A200" s="10" t="s">
        <v>1344</v>
      </c>
      <c r="B200" s="170" t="s">
        <v>414</v>
      </c>
      <c r="C200" s="10" t="s">
        <v>415</v>
      </c>
      <c r="D200" s="10" t="s">
        <v>13</v>
      </c>
      <c r="E200" s="170" t="s">
        <v>401</v>
      </c>
      <c r="F200" s="171">
        <v>304029873</v>
      </c>
      <c r="G200" s="171">
        <v>307308691</v>
      </c>
      <c r="H200" s="171">
        <v>323837966</v>
      </c>
      <c r="I200" s="171">
        <v>311725510</v>
      </c>
    </row>
    <row r="201" spans="1:9">
      <c r="A201" s="10" t="s">
        <v>1345</v>
      </c>
      <c r="B201" s="170" t="s">
        <v>416</v>
      </c>
      <c r="C201" s="10" t="s">
        <v>417</v>
      </c>
      <c r="D201" s="10" t="s">
        <v>13</v>
      </c>
      <c r="E201" s="170" t="s">
        <v>401</v>
      </c>
      <c r="F201" s="171">
        <v>211523388</v>
      </c>
      <c r="G201" s="171">
        <v>211447161</v>
      </c>
      <c r="H201" s="171">
        <v>219156430</v>
      </c>
      <c r="I201" s="171">
        <v>214042326.33333334</v>
      </c>
    </row>
    <row r="202" spans="1:9">
      <c r="A202" s="10" t="s">
        <v>1346</v>
      </c>
      <c r="B202" s="170" t="s">
        <v>418</v>
      </c>
      <c r="C202" s="10" t="s">
        <v>419</v>
      </c>
      <c r="D202" s="10" t="s">
        <v>13</v>
      </c>
      <c r="E202" s="170" t="s">
        <v>401</v>
      </c>
      <c r="F202" s="171">
        <v>303185978</v>
      </c>
      <c r="G202" s="171">
        <v>294345219</v>
      </c>
      <c r="H202" s="171">
        <v>294252781</v>
      </c>
      <c r="I202" s="171">
        <v>297261326</v>
      </c>
    </row>
    <row r="203" spans="1:9">
      <c r="A203" s="10" t="s">
        <v>1347</v>
      </c>
      <c r="B203" s="170" t="s">
        <v>420</v>
      </c>
      <c r="C203" s="10" t="s">
        <v>421</v>
      </c>
      <c r="D203" s="10" t="s">
        <v>29</v>
      </c>
      <c r="E203" s="170" t="s">
        <v>401</v>
      </c>
      <c r="F203" s="171">
        <v>1573726169</v>
      </c>
      <c r="G203" s="171">
        <v>1603017611</v>
      </c>
      <c r="H203" s="171">
        <v>1577842218</v>
      </c>
      <c r="I203" s="171">
        <v>1584861999.3333333</v>
      </c>
    </row>
    <row r="204" spans="1:9">
      <c r="A204" s="10" t="s">
        <v>1348</v>
      </c>
      <c r="B204" s="170" t="s">
        <v>422</v>
      </c>
      <c r="C204" s="10" t="s">
        <v>423</v>
      </c>
      <c r="D204" s="10" t="s">
        <v>35</v>
      </c>
      <c r="E204" s="170" t="s">
        <v>401</v>
      </c>
      <c r="F204" s="171">
        <v>30651456</v>
      </c>
      <c r="G204" s="171">
        <v>28109625</v>
      </c>
      <c r="H204" s="171">
        <v>30456197</v>
      </c>
      <c r="I204" s="171">
        <v>29739092.666666668</v>
      </c>
    </row>
    <row r="205" spans="1:9">
      <c r="A205" s="10" t="s">
        <v>1349</v>
      </c>
      <c r="B205" s="170" t="s">
        <v>424</v>
      </c>
      <c r="C205" s="10" t="s">
        <v>425</v>
      </c>
      <c r="D205" s="10" t="s">
        <v>13</v>
      </c>
      <c r="E205" s="170" t="s">
        <v>401</v>
      </c>
      <c r="F205" s="171">
        <v>105152725</v>
      </c>
      <c r="G205" s="171">
        <v>102397548</v>
      </c>
      <c r="H205" s="171">
        <v>106055954</v>
      </c>
      <c r="I205" s="171">
        <v>104535409</v>
      </c>
    </row>
    <row r="206" spans="1:9">
      <c r="A206" s="10" t="s">
        <v>1350</v>
      </c>
      <c r="B206" s="170" t="s">
        <v>426</v>
      </c>
      <c r="C206" s="10" t="s">
        <v>427</v>
      </c>
      <c r="D206" s="10" t="s">
        <v>13</v>
      </c>
      <c r="E206" s="170" t="s">
        <v>401</v>
      </c>
      <c r="F206" s="171">
        <v>636299206</v>
      </c>
      <c r="G206" s="171">
        <v>617400470</v>
      </c>
      <c r="H206" s="171">
        <v>598603484</v>
      </c>
      <c r="I206" s="171">
        <v>617434386.66666663</v>
      </c>
    </row>
    <row r="207" spans="1:9">
      <c r="A207" s="10" t="s">
        <v>1351</v>
      </c>
      <c r="B207" s="170" t="s">
        <v>428</v>
      </c>
      <c r="C207" s="10" t="s">
        <v>429</v>
      </c>
      <c r="D207" s="10" t="s">
        <v>29</v>
      </c>
      <c r="E207" s="170" t="s">
        <v>401</v>
      </c>
      <c r="F207" s="171">
        <v>4034832052</v>
      </c>
      <c r="G207" s="171">
        <v>4166025999</v>
      </c>
      <c r="H207" s="171">
        <v>4085862924</v>
      </c>
      <c r="I207" s="171">
        <v>4095573658.3333335</v>
      </c>
    </row>
    <row r="208" spans="1:9">
      <c r="A208" s="10" t="s">
        <v>1352</v>
      </c>
      <c r="B208" s="169" t="s">
        <v>430</v>
      </c>
      <c r="C208" s="10" t="s">
        <v>431</v>
      </c>
      <c r="D208" s="10" t="s">
        <v>27</v>
      </c>
      <c r="E208" s="170" t="s">
        <v>431</v>
      </c>
      <c r="F208" s="171">
        <v>81977548744</v>
      </c>
      <c r="G208" s="171">
        <v>82843460072</v>
      </c>
      <c r="H208" s="171">
        <v>84623437537</v>
      </c>
      <c r="I208" s="171">
        <v>83148148784.333344</v>
      </c>
    </row>
    <row r="209" spans="1:9">
      <c r="A209" s="10" t="s">
        <v>1353</v>
      </c>
      <c r="B209" s="170" t="s">
        <v>432</v>
      </c>
      <c r="C209" s="10" t="s">
        <v>433</v>
      </c>
      <c r="D209" s="10" t="s">
        <v>13</v>
      </c>
      <c r="E209" s="170" t="s">
        <v>431</v>
      </c>
      <c r="F209" s="171">
        <v>2764535576</v>
      </c>
      <c r="G209" s="171">
        <v>2784862544</v>
      </c>
      <c r="H209" s="171">
        <v>2698477266</v>
      </c>
      <c r="I209" s="171">
        <v>2749291795.3333335</v>
      </c>
    </row>
    <row r="210" spans="1:9">
      <c r="A210" s="10" t="s">
        <v>1354</v>
      </c>
      <c r="B210" s="170" t="s">
        <v>434</v>
      </c>
      <c r="C210" s="10" t="s">
        <v>435</v>
      </c>
      <c r="D210" s="10" t="s">
        <v>13</v>
      </c>
      <c r="E210" s="170" t="s">
        <v>431</v>
      </c>
      <c r="F210" s="171">
        <v>4279495272</v>
      </c>
      <c r="G210" s="171">
        <v>4239576225</v>
      </c>
      <c r="H210" s="171">
        <v>4336802909</v>
      </c>
      <c r="I210" s="171">
        <v>4285291468.6666665</v>
      </c>
    </row>
    <row r="211" spans="1:9">
      <c r="A211" s="10" t="s">
        <v>1355</v>
      </c>
      <c r="B211" s="170" t="s">
        <v>436</v>
      </c>
      <c r="C211" s="10" t="s">
        <v>437</v>
      </c>
      <c r="D211" s="10" t="s">
        <v>13</v>
      </c>
      <c r="E211" s="170" t="s">
        <v>431</v>
      </c>
      <c r="F211" s="171">
        <v>1057247501</v>
      </c>
      <c r="G211" s="171">
        <v>1117433141</v>
      </c>
      <c r="H211" s="171">
        <v>1079521162</v>
      </c>
      <c r="I211" s="171">
        <v>1084733934.6666667</v>
      </c>
    </row>
    <row r="212" spans="1:9">
      <c r="A212" s="10" t="s">
        <v>1356</v>
      </c>
      <c r="B212" s="170" t="s">
        <v>438</v>
      </c>
      <c r="C212" s="10" t="s">
        <v>439</v>
      </c>
      <c r="D212" s="10" t="s">
        <v>13</v>
      </c>
      <c r="E212" s="170" t="s">
        <v>431</v>
      </c>
      <c r="F212" s="171">
        <v>2230679083</v>
      </c>
      <c r="G212" s="171">
        <v>2307882741</v>
      </c>
      <c r="H212" s="171">
        <v>2287531599</v>
      </c>
      <c r="I212" s="171">
        <v>2275364474.3333335</v>
      </c>
    </row>
    <row r="213" spans="1:9">
      <c r="A213" s="10" t="s">
        <v>1357</v>
      </c>
      <c r="B213" s="170" t="s">
        <v>440</v>
      </c>
      <c r="C213" s="10" t="s">
        <v>441</v>
      </c>
      <c r="D213" s="10" t="s">
        <v>29</v>
      </c>
      <c r="E213" s="170" t="s">
        <v>431</v>
      </c>
      <c r="F213" s="171">
        <v>2789405784</v>
      </c>
      <c r="G213" s="171">
        <v>2702661881</v>
      </c>
      <c r="H213" s="171">
        <v>2702875273</v>
      </c>
      <c r="I213" s="171">
        <v>2731647646</v>
      </c>
    </row>
    <row r="214" spans="1:9">
      <c r="A214" s="10" t="s">
        <v>1358</v>
      </c>
      <c r="B214" s="170" t="s">
        <v>442</v>
      </c>
      <c r="C214" s="10" t="s">
        <v>443</v>
      </c>
      <c r="D214" s="10" t="s">
        <v>13</v>
      </c>
      <c r="E214" s="170" t="s">
        <v>431</v>
      </c>
      <c r="F214" s="171">
        <v>755631210</v>
      </c>
      <c r="G214" s="171">
        <v>764309623</v>
      </c>
      <c r="H214" s="171">
        <v>759810794</v>
      </c>
      <c r="I214" s="171">
        <v>759917209</v>
      </c>
    </row>
    <row r="215" spans="1:9">
      <c r="A215" s="10" t="s">
        <v>1359</v>
      </c>
      <c r="B215" s="170" t="s">
        <v>444</v>
      </c>
      <c r="C215" s="10" t="s">
        <v>411</v>
      </c>
      <c r="D215" s="10" t="s">
        <v>13</v>
      </c>
      <c r="E215" s="170" t="s">
        <v>431</v>
      </c>
      <c r="F215" s="171">
        <v>2625244393</v>
      </c>
      <c r="G215" s="171">
        <v>3045472727</v>
      </c>
      <c r="H215" s="171">
        <v>2896076349</v>
      </c>
      <c r="I215" s="171">
        <v>2855597823</v>
      </c>
    </row>
    <row r="216" spans="1:9">
      <c r="A216" s="10" t="s">
        <v>1360</v>
      </c>
      <c r="B216" s="170" t="s">
        <v>445</v>
      </c>
      <c r="C216" s="10" t="s">
        <v>446</v>
      </c>
      <c r="D216" s="10" t="s">
        <v>13</v>
      </c>
      <c r="E216" s="170" t="s">
        <v>431</v>
      </c>
      <c r="F216" s="171">
        <v>1500810926</v>
      </c>
      <c r="G216" s="171">
        <v>1558961486</v>
      </c>
      <c r="H216" s="171">
        <v>1641902558</v>
      </c>
      <c r="I216" s="171">
        <v>1567224990</v>
      </c>
    </row>
    <row r="217" spans="1:9">
      <c r="A217" s="10" t="s">
        <v>1361</v>
      </c>
      <c r="B217" s="170" t="s">
        <v>447</v>
      </c>
      <c r="C217" s="10" t="s">
        <v>448</v>
      </c>
      <c r="D217" s="10" t="s">
        <v>13</v>
      </c>
      <c r="E217" s="170" t="s">
        <v>431</v>
      </c>
      <c r="F217" s="171">
        <v>2294866255</v>
      </c>
      <c r="G217" s="171">
        <v>2066861890</v>
      </c>
      <c r="H217" s="171">
        <v>2042932002</v>
      </c>
      <c r="I217" s="171">
        <v>2134886715.6666667</v>
      </c>
    </row>
    <row r="218" spans="1:9">
      <c r="A218" s="10" t="s">
        <v>1362</v>
      </c>
      <c r="B218" s="170" t="s">
        <v>449</v>
      </c>
      <c r="C218" s="10" t="s">
        <v>450</v>
      </c>
      <c r="D218" s="10" t="s">
        <v>13</v>
      </c>
      <c r="E218" s="170" t="s">
        <v>431</v>
      </c>
      <c r="F218" s="171">
        <v>7592122840</v>
      </c>
      <c r="G218" s="171">
        <v>7641766744</v>
      </c>
      <c r="H218" s="171">
        <v>7757298906</v>
      </c>
      <c r="I218" s="171">
        <v>7663729496.666667</v>
      </c>
    </row>
    <row r="219" spans="1:9">
      <c r="A219" s="10" t="s">
        <v>1363</v>
      </c>
      <c r="B219" s="170" t="s">
        <v>451</v>
      </c>
      <c r="C219" s="10" t="s">
        <v>452</v>
      </c>
      <c r="D219" s="10" t="s">
        <v>13</v>
      </c>
      <c r="E219" s="170" t="s">
        <v>431</v>
      </c>
      <c r="F219" s="171">
        <v>3403573761</v>
      </c>
      <c r="G219" s="171">
        <v>3494218547</v>
      </c>
      <c r="H219" s="171">
        <v>3758247908</v>
      </c>
      <c r="I219" s="171">
        <v>3552013405.3333335</v>
      </c>
    </row>
    <row r="220" spans="1:9">
      <c r="A220" s="10" t="s">
        <v>1364</v>
      </c>
      <c r="B220" s="170" t="s">
        <v>453</v>
      </c>
      <c r="C220" s="10" t="s">
        <v>454</v>
      </c>
      <c r="D220" s="10" t="s">
        <v>13</v>
      </c>
      <c r="E220" s="170" t="s">
        <v>431</v>
      </c>
      <c r="F220" s="171">
        <v>9309572818</v>
      </c>
      <c r="G220" s="171">
        <v>9446749015</v>
      </c>
      <c r="H220" s="171">
        <v>9718417925</v>
      </c>
      <c r="I220" s="171">
        <v>9491579919.333334</v>
      </c>
    </row>
    <row r="221" spans="1:9">
      <c r="A221" s="10" t="s">
        <v>1365</v>
      </c>
      <c r="B221" s="170" t="s">
        <v>455</v>
      </c>
      <c r="C221" s="10" t="s">
        <v>456</v>
      </c>
      <c r="D221" s="10" t="s">
        <v>13</v>
      </c>
      <c r="E221" s="170" t="s">
        <v>431</v>
      </c>
      <c r="F221" s="171">
        <v>6724117273</v>
      </c>
      <c r="G221" s="171">
        <v>6813926708</v>
      </c>
      <c r="H221" s="171">
        <v>7071670836</v>
      </c>
      <c r="I221" s="171">
        <v>6869904939</v>
      </c>
    </row>
    <row r="222" spans="1:9">
      <c r="A222" s="10" t="s">
        <v>1366</v>
      </c>
      <c r="B222" s="170" t="s">
        <v>457</v>
      </c>
      <c r="C222" s="10" t="s">
        <v>458</v>
      </c>
      <c r="D222" s="10" t="s">
        <v>29</v>
      </c>
      <c r="E222" s="170" t="s">
        <v>431</v>
      </c>
      <c r="F222" s="171">
        <v>13433383650</v>
      </c>
      <c r="G222" s="171">
        <v>13180064461</v>
      </c>
      <c r="H222" s="171">
        <v>13677740378</v>
      </c>
      <c r="I222" s="171">
        <v>13430396163</v>
      </c>
    </row>
    <row r="223" spans="1:9">
      <c r="A223" s="10" t="s">
        <v>1367</v>
      </c>
      <c r="B223" s="170" t="s">
        <v>459</v>
      </c>
      <c r="C223" s="10" t="s">
        <v>460</v>
      </c>
      <c r="D223" s="10" t="s">
        <v>35</v>
      </c>
      <c r="E223" s="170" t="s">
        <v>431</v>
      </c>
      <c r="F223" s="171">
        <v>1653362982</v>
      </c>
      <c r="G223" s="171">
        <v>1716447568</v>
      </c>
      <c r="H223" s="171">
        <v>1751490809</v>
      </c>
      <c r="I223" s="171">
        <v>1707100453</v>
      </c>
    </row>
    <row r="224" spans="1:9">
      <c r="A224" s="10" t="s">
        <v>1368</v>
      </c>
      <c r="B224" s="170" t="s">
        <v>461</v>
      </c>
      <c r="C224" s="10" t="s">
        <v>462</v>
      </c>
      <c r="D224" s="10" t="s">
        <v>13</v>
      </c>
      <c r="E224" s="170" t="s">
        <v>431</v>
      </c>
      <c r="F224" s="171">
        <v>3633575123</v>
      </c>
      <c r="G224" s="171">
        <v>3574827761</v>
      </c>
      <c r="H224" s="171">
        <v>3649453494</v>
      </c>
      <c r="I224" s="171">
        <v>3619285459.3333335</v>
      </c>
    </row>
    <row r="225" spans="1:9">
      <c r="A225" s="10" t="s">
        <v>1369</v>
      </c>
      <c r="B225" s="170" t="s">
        <v>463</v>
      </c>
      <c r="C225" s="10" t="s">
        <v>464</v>
      </c>
      <c r="D225" s="10" t="s">
        <v>29</v>
      </c>
      <c r="E225" s="170" t="s">
        <v>431</v>
      </c>
      <c r="F225" s="171">
        <v>1426569776</v>
      </c>
      <c r="G225" s="171">
        <v>1435696118</v>
      </c>
      <c r="H225" s="171">
        <v>1459050847</v>
      </c>
      <c r="I225" s="171">
        <v>1440438913.6666667</v>
      </c>
    </row>
    <row r="226" spans="1:9">
      <c r="A226" s="10" t="s">
        <v>1370</v>
      </c>
      <c r="B226" s="170" t="s">
        <v>465</v>
      </c>
      <c r="C226" s="10" t="s">
        <v>466</v>
      </c>
      <c r="D226" s="10" t="s">
        <v>35</v>
      </c>
      <c r="E226" s="170" t="s">
        <v>431</v>
      </c>
      <c r="F226" s="171">
        <v>1813929641</v>
      </c>
      <c r="G226" s="171">
        <v>1794362823</v>
      </c>
      <c r="H226" s="171">
        <v>1827321897</v>
      </c>
      <c r="I226" s="171">
        <v>1811871453.6666667</v>
      </c>
    </row>
    <row r="227" spans="1:9">
      <c r="A227" s="10" t="s">
        <v>1371</v>
      </c>
      <c r="B227" s="170" t="s">
        <v>467</v>
      </c>
      <c r="C227" s="10" t="s">
        <v>468</v>
      </c>
      <c r="D227" s="10" t="s">
        <v>176</v>
      </c>
      <c r="E227" s="170" t="s">
        <v>431</v>
      </c>
      <c r="F227" s="171">
        <v>2560257780</v>
      </c>
      <c r="G227" s="171">
        <v>2617966698</v>
      </c>
      <c r="H227" s="171">
        <v>2700354921</v>
      </c>
      <c r="I227" s="171">
        <v>2626193133</v>
      </c>
    </row>
    <row r="228" spans="1:9">
      <c r="A228" s="10" t="s">
        <v>1372</v>
      </c>
      <c r="B228" s="170" t="s">
        <v>469</v>
      </c>
      <c r="C228" s="10" t="s">
        <v>470</v>
      </c>
      <c r="D228" s="10" t="s">
        <v>13</v>
      </c>
      <c r="E228" s="170" t="s">
        <v>431</v>
      </c>
      <c r="F228" s="171">
        <v>2216321436</v>
      </c>
      <c r="G228" s="171">
        <v>2300101812</v>
      </c>
      <c r="H228" s="171">
        <v>2371939654</v>
      </c>
      <c r="I228" s="171">
        <v>2296120967.3333335</v>
      </c>
    </row>
    <row r="229" spans="1:9">
      <c r="A229" s="10" t="s">
        <v>1373</v>
      </c>
      <c r="B229" s="170" t="s">
        <v>471</v>
      </c>
      <c r="C229" s="10" t="s">
        <v>472</v>
      </c>
      <c r="D229" s="10" t="s">
        <v>13</v>
      </c>
      <c r="E229" s="170" t="s">
        <v>431</v>
      </c>
      <c r="F229" s="171">
        <v>2160731079</v>
      </c>
      <c r="G229" s="171">
        <v>2284622445</v>
      </c>
      <c r="H229" s="171">
        <v>2390796482</v>
      </c>
      <c r="I229" s="171">
        <v>2278716668.6666665</v>
      </c>
    </row>
    <row r="230" spans="1:9">
      <c r="A230" s="10" t="s">
        <v>1374</v>
      </c>
      <c r="B230" s="170" t="s">
        <v>473</v>
      </c>
      <c r="C230" s="10" t="s">
        <v>474</v>
      </c>
      <c r="D230" s="10" t="s">
        <v>13</v>
      </c>
      <c r="E230" s="170" t="s">
        <v>431</v>
      </c>
      <c r="F230" s="171">
        <v>5752114585</v>
      </c>
      <c r="G230" s="171">
        <v>5954687114</v>
      </c>
      <c r="H230" s="171">
        <v>6043723568</v>
      </c>
      <c r="I230" s="171">
        <v>5916841755.666667</v>
      </c>
    </row>
    <row r="231" spans="1:9">
      <c r="A231" s="10" t="s">
        <v>1375</v>
      </c>
      <c r="B231" s="169" t="s">
        <v>475</v>
      </c>
      <c r="C231" s="10" t="s">
        <v>321</v>
      </c>
      <c r="D231" s="10" t="s">
        <v>27</v>
      </c>
      <c r="E231" s="170" t="s">
        <v>321</v>
      </c>
      <c r="F231" s="171">
        <v>25295342934</v>
      </c>
      <c r="G231" s="171">
        <v>25357251674</v>
      </c>
      <c r="H231" s="171">
        <v>25749464897</v>
      </c>
      <c r="I231" s="171">
        <v>25467353168.333328</v>
      </c>
    </row>
    <row r="232" spans="1:9">
      <c r="A232" s="10" t="s">
        <v>1376</v>
      </c>
      <c r="B232" s="170" t="s">
        <v>476</v>
      </c>
      <c r="C232" s="10" t="s">
        <v>477</v>
      </c>
      <c r="D232" s="10" t="s">
        <v>35</v>
      </c>
      <c r="E232" s="170" t="s">
        <v>321</v>
      </c>
      <c r="F232" s="171">
        <v>456575485</v>
      </c>
      <c r="G232" s="171">
        <v>459763509</v>
      </c>
      <c r="H232" s="171">
        <v>460887791</v>
      </c>
      <c r="I232" s="171">
        <v>459075595</v>
      </c>
    </row>
    <row r="233" spans="1:9">
      <c r="A233" s="10" t="s">
        <v>1377</v>
      </c>
      <c r="B233" s="170" t="s">
        <v>478</v>
      </c>
      <c r="C233" s="10" t="s">
        <v>479</v>
      </c>
      <c r="D233" s="10" t="s">
        <v>13</v>
      </c>
      <c r="E233" s="170" t="s">
        <v>321</v>
      </c>
      <c r="F233" s="171">
        <v>2781478601</v>
      </c>
      <c r="G233" s="171">
        <v>2695867963</v>
      </c>
      <c r="H233" s="171">
        <v>2782539228</v>
      </c>
      <c r="I233" s="171">
        <v>2753295264</v>
      </c>
    </row>
    <row r="234" spans="1:9">
      <c r="A234" s="10" t="s">
        <v>1378</v>
      </c>
      <c r="B234" s="170" t="s">
        <v>480</v>
      </c>
      <c r="C234" s="10" t="s">
        <v>481</v>
      </c>
      <c r="D234" s="10" t="s">
        <v>13</v>
      </c>
      <c r="E234" s="170" t="s">
        <v>321</v>
      </c>
      <c r="F234" s="171">
        <v>1074720904</v>
      </c>
      <c r="G234" s="171">
        <v>1108649292</v>
      </c>
      <c r="H234" s="171">
        <v>1135215693</v>
      </c>
      <c r="I234" s="171">
        <v>1106195296.3333333</v>
      </c>
    </row>
    <row r="235" spans="1:9">
      <c r="A235" s="10" t="s">
        <v>1379</v>
      </c>
      <c r="B235" s="170" t="s">
        <v>482</v>
      </c>
      <c r="C235" s="10" t="s">
        <v>483</v>
      </c>
      <c r="D235" s="10" t="s">
        <v>13</v>
      </c>
      <c r="E235" s="170" t="s">
        <v>321</v>
      </c>
      <c r="F235" s="171">
        <v>358196555</v>
      </c>
      <c r="G235" s="171">
        <v>363006739</v>
      </c>
      <c r="H235" s="171">
        <v>369269957</v>
      </c>
      <c r="I235" s="171">
        <v>363491083.66666669</v>
      </c>
    </row>
    <row r="236" spans="1:9">
      <c r="A236" s="10" t="s">
        <v>1380</v>
      </c>
      <c r="B236" s="170" t="s">
        <v>484</v>
      </c>
      <c r="C236" s="10" t="s">
        <v>485</v>
      </c>
      <c r="D236" s="10" t="s">
        <v>13</v>
      </c>
      <c r="E236" s="170" t="s">
        <v>321</v>
      </c>
      <c r="F236" s="171">
        <v>1290644407</v>
      </c>
      <c r="G236" s="171">
        <v>1290258525</v>
      </c>
      <c r="H236" s="171">
        <v>1296178895</v>
      </c>
      <c r="I236" s="171">
        <v>1292360609</v>
      </c>
    </row>
    <row r="237" spans="1:9">
      <c r="A237" s="10" t="s">
        <v>1381</v>
      </c>
      <c r="B237" s="170" t="s">
        <v>486</v>
      </c>
      <c r="C237" s="10" t="s">
        <v>487</v>
      </c>
      <c r="D237" s="10" t="s">
        <v>35</v>
      </c>
      <c r="E237" s="170" t="s">
        <v>321</v>
      </c>
      <c r="F237" s="171">
        <v>1093511305</v>
      </c>
      <c r="G237" s="171">
        <v>1140121840</v>
      </c>
      <c r="H237" s="171">
        <v>1163239725</v>
      </c>
      <c r="I237" s="171">
        <v>1132290956.6666667</v>
      </c>
    </row>
    <row r="238" spans="1:9">
      <c r="A238" s="10" t="s">
        <v>1382</v>
      </c>
      <c r="B238" s="170" t="s">
        <v>488</v>
      </c>
      <c r="C238" s="10" t="s">
        <v>413</v>
      </c>
      <c r="D238" s="10" t="s">
        <v>13</v>
      </c>
      <c r="E238" s="170" t="s">
        <v>321</v>
      </c>
      <c r="F238" s="171">
        <v>734924823</v>
      </c>
      <c r="G238" s="171">
        <v>704916667</v>
      </c>
      <c r="H238" s="171">
        <v>719661176</v>
      </c>
      <c r="I238" s="171">
        <v>719834222</v>
      </c>
    </row>
    <row r="239" spans="1:9">
      <c r="A239" s="10" t="s">
        <v>1383</v>
      </c>
      <c r="B239" s="170" t="s">
        <v>489</v>
      </c>
      <c r="C239" s="10" t="s">
        <v>490</v>
      </c>
      <c r="D239" s="10" t="s">
        <v>13</v>
      </c>
      <c r="E239" s="170" t="s">
        <v>321</v>
      </c>
      <c r="F239" s="171">
        <v>1417734287</v>
      </c>
      <c r="G239" s="171">
        <v>1459923206</v>
      </c>
      <c r="H239" s="171">
        <v>1498888687</v>
      </c>
      <c r="I239" s="171">
        <v>1458848726.6666667</v>
      </c>
    </row>
    <row r="240" spans="1:9">
      <c r="A240" s="10" t="s">
        <v>1384</v>
      </c>
      <c r="B240" s="170" t="s">
        <v>491</v>
      </c>
      <c r="C240" s="10" t="s">
        <v>492</v>
      </c>
      <c r="D240" s="10" t="s">
        <v>13</v>
      </c>
      <c r="E240" s="170" t="s">
        <v>321</v>
      </c>
      <c r="F240" s="171">
        <v>1146651599</v>
      </c>
      <c r="G240" s="171">
        <v>1117605765</v>
      </c>
      <c r="H240" s="171">
        <v>1189079729</v>
      </c>
      <c r="I240" s="171">
        <v>1151112364.3333333</v>
      </c>
    </row>
    <row r="241" spans="1:9">
      <c r="A241" s="10" t="s">
        <v>1385</v>
      </c>
      <c r="B241" s="170" t="s">
        <v>493</v>
      </c>
      <c r="C241" s="10" t="s">
        <v>494</v>
      </c>
      <c r="D241" s="10" t="s">
        <v>13</v>
      </c>
      <c r="E241" s="170" t="s">
        <v>321</v>
      </c>
      <c r="F241" s="171">
        <v>1375832077</v>
      </c>
      <c r="G241" s="171">
        <v>1353134094</v>
      </c>
      <c r="H241" s="171">
        <v>1382418950</v>
      </c>
      <c r="I241" s="171">
        <v>1370461707</v>
      </c>
    </row>
    <row r="242" spans="1:9">
      <c r="A242" s="10" t="s">
        <v>1386</v>
      </c>
      <c r="B242" s="170" t="s">
        <v>495</v>
      </c>
      <c r="C242" s="10" t="s">
        <v>496</v>
      </c>
      <c r="D242" s="10" t="s">
        <v>13</v>
      </c>
      <c r="E242" s="170" t="s">
        <v>321</v>
      </c>
      <c r="F242" s="171">
        <v>2509326095</v>
      </c>
      <c r="G242" s="171">
        <v>2602210797</v>
      </c>
      <c r="H242" s="171">
        <v>2622950440</v>
      </c>
      <c r="I242" s="171">
        <v>2578162444</v>
      </c>
    </row>
    <row r="243" spans="1:9">
      <c r="A243" s="10" t="s">
        <v>1387</v>
      </c>
      <c r="B243" s="170" t="s">
        <v>497</v>
      </c>
      <c r="C243" s="10" t="s">
        <v>498</v>
      </c>
      <c r="D243" s="10" t="s">
        <v>35</v>
      </c>
      <c r="E243" s="170" t="s">
        <v>321</v>
      </c>
      <c r="F243" s="171">
        <v>157434468</v>
      </c>
      <c r="G243" s="171">
        <v>150164996</v>
      </c>
      <c r="H243" s="171">
        <v>155705472</v>
      </c>
      <c r="I243" s="171">
        <v>154434978.66666666</v>
      </c>
    </row>
    <row r="244" spans="1:9">
      <c r="A244" s="10" t="s">
        <v>1388</v>
      </c>
      <c r="B244" s="170" t="s">
        <v>499</v>
      </c>
      <c r="C244" s="10" t="s">
        <v>500</v>
      </c>
      <c r="D244" s="10" t="s">
        <v>35</v>
      </c>
      <c r="E244" s="170" t="s">
        <v>321</v>
      </c>
      <c r="F244" s="171">
        <v>115092158</v>
      </c>
      <c r="G244" s="171">
        <v>114139725</v>
      </c>
      <c r="H244" s="171">
        <v>114905798</v>
      </c>
      <c r="I244" s="171">
        <v>114712560.33333333</v>
      </c>
    </row>
    <row r="245" spans="1:9">
      <c r="A245" s="10" t="s">
        <v>1389</v>
      </c>
      <c r="B245" s="170" t="s">
        <v>501</v>
      </c>
      <c r="C245" s="10" t="s">
        <v>502</v>
      </c>
      <c r="D245" s="10" t="s">
        <v>35</v>
      </c>
      <c r="E245" s="170" t="s">
        <v>321</v>
      </c>
      <c r="F245" s="171">
        <v>382647703</v>
      </c>
      <c r="G245" s="171">
        <v>368598857</v>
      </c>
      <c r="H245" s="171">
        <v>372524224</v>
      </c>
      <c r="I245" s="171">
        <v>374590261.33333331</v>
      </c>
    </row>
    <row r="246" spans="1:9">
      <c r="A246" s="10" t="s">
        <v>1390</v>
      </c>
      <c r="B246" s="170" t="s">
        <v>503</v>
      </c>
      <c r="C246" s="10" t="s">
        <v>504</v>
      </c>
      <c r="D246" s="10" t="s">
        <v>35</v>
      </c>
      <c r="E246" s="170" t="s">
        <v>321</v>
      </c>
      <c r="F246" s="171">
        <v>602426696</v>
      </c>
      <c r="G246" s="171">
        <v>605239137</v>
      </c>
      <c r="H246" s="171">
        <v>599386342</v>
      </c>
      <c r="I246" s="171">
        <v>602350725</v>
      </c>
    </row>
    <row r="247" spans="1:9">
      <c r="A247" s="10" t="s">
        <v>1391</v>
      </c>
      <c r="B247" s="170" t="s">
        <v>505</v>
      </c>
      <c r="C247" s="10" t="s">
        <v>506</v>
      </c>
      <c r="D247" s="10" t="s">
        <v>13</v>
      </c>
      <c r="E247" s="170" t="s">
        <v>321</v>
      </c>
      <c r="F247" s="171">
        <v>383963752</v>
      </c>
      <c r="G247" s="171">
        <v>383622137</v>
      </c>
      <c r="H247" s="171">
        <v>393437363</v>
      </c>
      <c r="I247" s="171">
        <v>387007750.66666669</v>
      </c>
    </row>
    <row r="248" spans="1:9">
      <c r="A248" s="10" t="s">
        <v>1392</v>
      </c>
      <c r="B248" s="170" t="s">
        <v>507</v>
      </c>
      <c r="C248" s="10" t="s">
        <v>508</v>
      </c>
      <c r="D248" s="10" t="s">
        <v>35</v>
      </c>
      <c r="E248" s="170" t="s">
        <v>321</v>
      </c>
      <c r="F248" s="171">
        <v>173014048</v>
      </c>
      <c r="G248" s="171">
        <v>176481198</v>
      </c>
      <c r="H248" s="171">
        <v>174492614</v>
      </c>
      <c r="I248" s="171">
        <v>174662620</v>
      </c>
    </row>
    <row r="249" spans="1:9">
      <c r="A249" s="10" t="s">
        <v>1393</v>
      </c>
      <c r="B249" s="170" t="s">
        <v>509</v>
      </c>
      <c r="C249" s="10" t="s">
        <v>208</v>
      </c>
      <c r="D249" s="10" t="s">
        <v>13</v>
      </c>
      <c r="E249" s="170" t="s">
        <v>321</v>
      </c>
      <c r="F249" s="171">
        <v>4433755924</v>
      </c>
      <c r="G249" s="171">
        <v>4479846925</v>
      </c>
      <c r="H249" s="171">
        <v>4519296530</v>
      </c>
      <c r="I249" s="171">
        <v>4477633126.333333</v>
      </c>
    </row>
    <row r="250" spans="1:9">
      <c r="A250" s="10" t="s">
        <v>1394</v>
      </c>
      <c r="B250" s="170" t="s">
        <v>510</v>
      </c>
      <c r="C250" s="10" t="s">
        <v>511</v>
      </c>
      <c r="D250" s="10" t="s">
        <v>35</v>
      </c>
      <c r="E250" s="170" t="s">
        <v>321</v>
      </c>
      <c r="F250" s="171">
        <v>233733161</v>
      </c>
      <c r="G250" s="171">
        <v>226359532</v>
      </c>
      <c r="H250" s="171">
        <v>223802154</v>
      </c>
      <c r="I250" s="171">
        <v>227964949</v>
      </c>
    </row>
    <row r="251" spans="1:9">
      <c r="A251" s="10" t="s">
        <v>1395</v>
      </c>
      <c r="B251" s="170" t="s">
        <v>512</v>
      </c>
      <c r="C251" s="10" t="s">
        <v>513</v>
      </c>
      <c r="D251" s="10" t="s">
        <v>13</v>
      </c>
      <c r="E251" s="170" t="s">
        <v>321</v>
      </c>
      <c r="F251" s="171">
        <v>2301414035</v>
      </c>
      <c r="G251" s="171">
        <v>2269969479</v>
      </c>
      <c r="H251" s="171">
        <v>2258487869</v>
      </c>
      <c r="I251" s="171">
        <v>2276623794.3333335</v>
      </c>
    </row>
    <row r="252" spans="1:9">
      <c r="A252" s="10" t="s">
        <v>1396</v>
      </c>
      <c r="B252" s="170" t="s">
        <v>514</v>
      </c>
      <c r="C252" s="10" t="s">
        <v>515</v>
      </c>
      <c r="D252" s="10" t="s">
        <v>35</v>
      </c>
      <c r="E252" s="170" t="s">
        <v>321</v>
      </c>
      <c r="F252" s="171">
        <v>251327883</v>
      </c>
      <c r="G252" s="171">
        <v>249201766</v>
      </c>
      <c r="H252" s="171">
        <v>248530512</v>
      </c>
      <c r="I252" s="171">
        <v>249686720.33333334</v>
      </c>
    </row>
    <row r="253" spans="1:9">
      <c r="A253" s="10" t="s">
        <v>1397</v>
      </c>
      <c r="B253" s="170" t="s">
        <v>516</v>
      </c>
      <c r="C253" s="10" t="s">
        <v>517</v>
      </c>
      <c r="D253" s="10" t="s">
        <v>29</v>
      </c>
      <c r="E253" s="170" t="s">
        <v>321</v>
      </c>
      <c r="F253" s="171">
        <v>613230933</v>
      </c>
      <c r="G253" s="171">
        <v>611479356</v>
      </c>
      <c r="H253" s="171">
        <v>586131093</v>
      </c>
      <c r="I253" s="171">
        <v>603613794</v>
      </c>
    </row>
    <row r="254" spans="1:9">
      <c r="A254" s="10" t="s">
        <v>1398</v>
      </c>
      <c r="B254" s="170" t="s">
        <v>518</v>
      </c>
      <c r="C254" s="10" t="s">
        <v>519</v>
      </c>
      <c r="D254" s="10" t="s">
        <v>35</v>
      </c>
      <c r="E254" s="170" t="s">
        <v>321</v>
      </c>
      <c r="F254" s="171">
        <v>262451220</v>
      </c>
      <c r="G254" s="171">
        <v>263446510</v>
      </c>
      <c r="H254" s="171">
        <v>262516701</v>
      </c>
      <c r="I254" s="171">
        <v>262804810.33333334</v>
      </c>
    </row>
    <row r="255" spans="1:9">
      <c r="A255" s="10" t="s">
        <v>1399</v>
      </c>
      <c r="B255" s="170" t="s">
        <v>520</v>
      </c>
      <c r="C255" s="10" t="s">
        <v>521</v>
      </c>
      <c r="D255" s="10" t="s">
        <v>13</v>
      </c>
      <c r="E255" s="170" t="s">
        <v>321</v>
      </c>
      <c r="F255" s="171">
        <v>1145254815</v>
      </c>
      <c r="G255" s="171">
        <v>1163243659</v>
      </c>
      <c r="H255" s="171">
        <v>1219917954</v>
      </c>
      <c r="I255" s="171">
        <v>1176138809.3333333</v>
      </c>
    </row>
    <row r="256" spans="1:9">
      <c r="A256" s="10" t="s">
        <v>1400</v>
      </c>
      <c r="B256" s="169" t="s">
        <v>522</v>
      </c>
      <c r="C256" s="10" t="s">
        <v>523</v>
      </c>
      <c r="D256" s="10" t="s">
        <v>27</v>
      </c>
      <c r="E256" s="170" t="s">
        <v>523</v>
      </c>
      <c r="F256" s="171">
        <v>60246566807</v>
      </c>
      <c r="G256" s="171">
        <v>63969076707</v>
      </c>
      <c r="H256" s="171">
        <v>71348404173</v>
      </c>
      <c r="I256" s="171">
        <v>65188015895.666664</v>
      </c>
    </row>
    <row r="257" spans="1:9">
      <c r="A257" s="10" t="s">
        <v>1401</v>
      </c>
      <c r="B257" s="170" t="s">
        <v>524</v>
      </c>
      <c r="C257" s="10" t="s">
        <v>525</v>
      </c>
      <c r="D257" s="10" t="s">
        <v>29</v>
      </c>
      <c r="E257" s="170" t="s">
        <v>523</v>
      </c>
      <c r="F257" s="171">
        <v>5309199113</v>
      </c>
      <c r="G257" s="171">
        <v>5277628561</v>
      </c>
      <c r="H257" s="171">
        <v>5431233325</v>
      </c>
      <c r="I257" s="171">
        <v>5339353666.333333</v>
      </c>
    </row>
    <row r="258" spans="1:9">
      <c r="A258" s="10" t="s">
        <v>1402</v>
      </c>
      <c r="B258" s="170" t="s">
        <v>526</v>
      </c>
      <c r="C258" s="10" t="s">
        <v>527</v>
      </c>
      <c r="D258" s="10" t="s">
        <v>35</v>
      </c>
      <c r="E258" s="170" t="s">
        <v>523</v>
      </c>
      <c r="F258" s="171">
        <v>125704225</v>
      </c>
      <c r="G258" s="171">
        <v>124834372</v>
      </c>
      <c r="H258" s="171">
        <v>125169199</v>
      </c>
      <c r="I258" s="171">
        <v>125235932</v>
      </c>
    </row>
    <row r="259" spans="1:9">
      <c r="A259" s="10" t="s">
        <v>1403</v>
      </c>
      <c r="B259" s="170" t="s">
        <v>528</v>
      </c>
      <c r="C259" s="10" t="s">
        <v>529</v>
      </c>
      <c r="D259" s="10" t="s">
        <v>53</v>
      </c>
      <c r="E259" s="170" t="s">
        <v>523</v>
      </c>
      <c r="F259" s="171">
        <v>904100079</v>
      </c>
      <c r="G259" s="171">
        <v>901806307</v>
      </c>
      <c r="H259" s="171">
        <v>949695676</v>
      </c>
      <c r="I259" s="171">
        <v>918534020.66666663</v>
      </c>
    </row>
    <row r="260" spans="1:9">
      <c r="A260" s="10" t="s">
        <v>1404</v>
      </c>
      <c r="B260" s="170" t="s">
        <v>530</v>
      </c>
      <c r="C260" s="10" t="s">
        <v>490</v>
      </c>
      <c r="D260" s="10" t="s">
        <v>53</v>
      </c>
      <c r="E260" s="170" t="s">
        <v>523</v>
      </c>
      <c r="F260" s="171">
        <v>1124819888</v>
      </c>
      <c r="G260" s="171">
        <v>1242843077</v>
      </c>
      <c r="H260" s="171">
        <v>1287349244</v>
      </c>
      <c r="I260" s="171">
        <v>1218337403</v>
      </c>
    </row>
    <row r="261" spans="1:9">
      <c r="A261" s="10" t="s">
        <v>1405</v>
      </c>
      <c r="B261" s="170" t="s">
        <v>531</v>
      </c>
      <c r="C261" s="10" t="s">
        <v>532</v>
      </c>
      <c r="D261" s="10" t="s">
        <v>29</v>
      </c>
      <c r="E261" s="170" t="s">
        <v>523</v>
      </c>
      <c r="F261" s="171">
        <v>12425885205</v>
      </c>
      <c r="G261" s="171">
        <v>13251581393</v>
      </c>
      <c r="H261" s="171">
        <v>15122936371</v>
      </c>
      <c r="I261" s="171">
        <v>13600134323</v>
      </c>
    </row>
    <row r="262" spans="1:9">
      <c r="A262" s="10" t="s">
        <v>1406</v>
      </c>
      <c r="B262" s="170" t="s">
        <v>533</v>
      </c>
      <c r="C262" s="10" t="s">
        <v>534</v>
      </c>
      <c r="D262" s="10" t="s">
        <v>29</v>
      </c>
      <c r="E262" s="170" t="s">
        <v>523</v>
      </c>
      <c r="F262" s="171">
        <v>19707433281</v>
      </c>
      <c r="G262" s="171">
        <v>21643490206</v>
      </c>
      <c r="H262" s="171">
        <v>25679882705</v>
      </c>
      <c r="I262" s="171">
        <v>22343602064</v>
      </c>
    </row>
    <row r="263" spans="1:9">
      <c r="A263" s="10" t="s">
        <v>1407</v>
      </c>
      <c r="B263" s="170" t="s">
        <v>535</v>
      </c>
      <c r="C263" s="10" t="s">
        <v>536</v>
      </c>
      <c r="D263" s="10" t="s">
        <v>53</v>
      </c>
      <c r="E263" s="170" t="s">
        <v>523</v>
      </c>
      <c r="F263" s="171">
        <v>3388847469</v>
      </c>
      <c r="G263" s="171">
        <v>3550843021</v>
      </c>
      <c r="H263" s="171">
        <v>3567369627</v>
      </c>
      <c r="I263" s="171">
        <v>3502353372.3333335</v>
      </c>
    </row>
    <row r="264" spans="1:9">
      <c r="A264" s="10" t="s">
        <v>1408</v>
      </c>
      <c r="B264" s="170" t="s">
        <v>537</v>
      </c>
      <c r="C264" s="10" t="s">
        <v>538</v>
      </c>
      <c r="D264" s="10" t="s">
        <v>13</v>
      </c>
      <c r="E264" s="170" t="s">
        <v>523</v>
      </c>
      <c r="F264" s="171">
        <v>4662529600</v>
      </c>
      <c r="G264" s="171">
        <v>5140980313</v>
      </c>
      <c r="H264" s="171">
        <v>5492689648</v>
      </c>
      <c r="I264" s="171">
        <v>5098733187</v>
      </c>
    </row>
    <row r="265" spans="1:9">
      <c r="A265" s="10" t="s">
        <v>1409</v>
      </c>
      <c r="B265" s="170" t="s">
        <v>539</v>
      </c>
      <c r="C265" s="10" t="s">
        <v>540</v>
      </c>
      <c r="D265" s="10" t="s">
        <v>53</v>
      </c>
      <c r="E265" s="170" t="s">
        <v>523</v>
      </c>
      <c r="F265" s="171">
        <v>4336906405</v>
      </c>
      <c r="G265" s="171">
        <v>4383310601</v>
      </c>
      <c r="H265" s="171">
        <v>4613719671</v>
      </c>
      <c r="I265" s="171">
        <v>4444645559</v>
      </c>
    </row>
    <row r="266" spans="1:9">
      <c r="A266" s="10" t="s">
        <v>1410</v>
      </c>
      <c r="B266" s="170" t="s">
        <v>541</v>
      </c>
      <c r="C266" s="10" t="s">
        <v>542</v>
      </c>
      <c r="D266" s="10" t="s">
        <v>29</v>
      </c>
      <c r="E266" s="170" t="s">
        <v>523</v>
      </c>
      <c r="F266" s="171">
        <v>3169641570</v>
      </c>
      <c r="G266" s="171">
        <v>3383762365</v>
      </c>
      <c r="H266" s="171">
        <v>3555193523</v>
      </c>
      <c r="I266" s="171">
        <v>3369532486</v>
      </c>
    </row>
    <row r="267" spans="1:9">
      <c r="A267" s="10" t="s">
        <v>1411</v>
      </c>
      <c r="B267" s="170" t="s">
        <v>543</v>
      </c>
      <c r="C267" s="10" t="s">
        <v>544</v>
      </c>
      <c r="D267" s="10" t="s">
        <v>13</v>
      </c>
      <c r="E267" s="170" t="s">
        <v>523</v>
      </c>
      <c r="F267" s="171">
        <v>2658087930</v>
      </c>
      <c r="G267" s="171">
        <v>2600615593</v>
      </c>
      <c r="H267" s="171">
        <v>2854856761</v>
      </c>
      <c r="I267" s="171">
        <v>2704520094.6666665</v>
      </c>
    </row>
    <row r="268" spans="1:9">
      <c r="A268" s="10" t="s">
        <v>1412</v>
      </c>
      <c r="B268" s="170" t="s">
        <v>545</v>
      </c>
      <c r="C268" s="10" t="s">
        <v>546</v>
      </c>
      <c r="D268" s="10" t="s">
        <v>53</v>
      </c>
      <c r="E268" s="170" t="s">
        <v>523</v>
      </c>
      <c r="F268" s="171">
        <v>2433412042</v>
      </c>
      <c r="G268" s="171">
        <v>2467380898</v>
      </c>
      <c r="H268" s="171">
        <v>2668308423</v>
      </c>
      <c r="I268" s="171">
        <v>2523033787.6666665</v>
      </c>
    </row>
    <row r="269" spans="1:9">
      <c r="A269" s="10" t="s">
        <v>1413</v>
      </c>
      <c r="B269" s="169" t="s">
        <v>547</v>
      </c>
      <c r="C269" s="10" t="s">
        <v>548</v>
      </c>
      <c r="D269" s="10" t="s">
        <v>27</v>
      </c>
      <c r="E269" s="170" t="s">
        <v>548</v>
      </c>
      <c r="F269" s="171">
        <v>20804980328</v>
      </c>
      <c r="G269" s="171">
        <v>21089841043</v>
      </c>
      <c r="H269" s="171">
        <v>21357469696</v>
      </c>
      <c r="I269" s="171">
        <v>21084097022.333328</v>
      </c>
    </row>
    <row r="270" spans="1:9">
      <c r="A270" s="10" t="s">
        <v>1414</v>
      </c>
      <c r="B270" s="170" t="s">
        <v>549</v>
      </c>
      <c r="C270" s="10" t="s">
        <v>550</v>
      </c>
      <c r="D270" s="10" t="s">
        <v>13</v>
      </c>
      <c r="E270" s="170" t="s">
        <v>548</v>
      </c>
      <c r="F270" s="171">
        <v>789485044</v>
      </c>
      <c r="G270" s="171">
        <v>771907141</v>
      </c>
      <c r="H270" s="171">
        <v>780897682</v>
      </c>
      <c r="I270" s="171">
        <v>780763289</v>
      </c>
    </row>
    <row r="271" spans="1:9">
      <c r="A271" s="10" t="s">
        <v>1415</v>
      </c>
      <c r="B271" s="170" t="s">
        <v>551</v>
      </c>
      <c r="C271" s="10" t="s">
        <v>552</v>
      </c>
      <c r="D271" s="10" t="s">
        <v>13</v>
      </c>
      <c r="E271" s="170" t="s">
        <v>548</v>
      </c>
      <c r="F271" s="171">
        <v>557218515</v>
      </c>
      <c r="G271" s="171">
        <v>559214141</v>
      </c>
      <c r="H271" s="171">
        <v>553500082</v>
      </c>
      <c r="I271" s="171">
        <v>556644246</v>
      </c>
    </row>
    <row r="272" spans="1:9">
      <c r="A272" s="10" t="s">
        <v>1416</v>
      </c>
      <c r="B272" s="170" t="s">
        <v>553</v>
      </c>
      <c r="C272" s="10" t="s">
        <v>554</v>
      </c>
      <c r="D272" s="10" t="s">
        <v>35</v>
      </c>
      <c r="E272" s="170" t="s">
        <v>548</v>
      </c>
      <c r="F272" s="171">
        <v>99237558</v>
      </c>
      <c r="G272" s="171">
        <v>93880088</v>
      </c>
      <c r="H272" s="171">
        <v>95982349</v>
      </c>
      <c r="I272" s="171">
        <v>96366665</v>
      </c>
    </row>
    <row r="273" spans="1:9">
      <c r="A273" s="10" t="s">
        <v>1417</v>
      </c>
      <c r="B273" s="170" t="s">
        <v>555</v>
      </c>
      <c r="C273" s="10" t="s">
        <v>556</v>
      </c>
      <c r="D273" s="10" t="s">
        <v>35</v>
      </c>
      <c r="E273" s="170" t="s">
        <v>548</v>
      </c>
      <c r="F273" s="171">
        <v>133780798</v>
      </c>
      <c r="G273" s="171">
        <v>138019640</v>
      </c>
      <c r="H273" s="171">
        <v>142188996</v>
      </c>
      <c r="I273" s="171">
        <v>137996478</v>
      </c>
    </row>
    <row r="274" spans="1:9">
      <c r="A274" s="10" t="s">
        <v>1418</v>
      </c>
      <c r="B274" s="170" t="s">
        <v>557</v>
      </c>
      <c r="C274" s="10" t="s">
        <v>558</v>
      </c>
      <c r="D274" s="10" t="s">
        <v>53</v>
      </c>
      <c r="E274" s="170" t="s">
        <v>548</v>
      </c>
      <c r="F274" s="171">
        <v>381829663</v>
      </c>
      <c r="G274" s="171">
        <v>381961452</v>
      </c>
      <c r="H274" s="171">
        <v>388046500</v>
      </c>
      <c r="I274" s="171">
        <v>383945871.66666669</v>
      </c>
    </row>
    <row r="275" spans="1:9">
      <c r="A275" s="10" t="s">
        <v>1419</v>
      </c>
      <c r="B275" s="170" t="s">
        <v>559</v>
      </c>
      <c r="C275" s="10" t="s">
        <v>558</v>
      </c>
      <c r="D275" s="10" t="s">
        <v>13</v>
      </c>
      <c r="E275" s="170" t="s">
        <v>548</v>
      </c>
      <c r="F275" s="171">
        <v>2229377597</v>
      </c>
      <c r="G275" s="171">
        <v>2237984484</v>
      </c>
      <c r="H275" s="171">
        <v>2270014985</v>
      </c>
      <c r="I275" s="171">
        <v>2245792355.3333335</v>
      </c>
    </row>
    <row r="276" spans="1:9">
      <c r="A276" s="10" t="s">
        <v>1420</v>
      </c>
      <c r="B276" s="170" t="s">
        <v>560</v>
      </c>
      <c r="C276" s="10" t="s">
        <v>561</v>
      </c>
      <c r="D276" s="10" t="s">
        <v>13</v>
      </c>
      <c r="E276" s="170" t="s">
        <v>548</v>
      </c>
      <c r="F276" s="171">
        <v>878633022</v>
      </c>
      <c r="G276" s="171">
        <v>914506611</v>
      </c>
      <c r="H276" s="171">
        <v>880542327</v>
      </c>
      <c r="I276" s="171">
        <v>891227320</v>
      </c>
    </row>
    <row r="277" spans="1:9">
      <c r="A277" s="10" t="s">
        <v>1421</v>
      </c>
      <c r="B277" s="170" t="s">
        <v>562</v>
      </c>
      <c r="C277" s="10" t="s">
        <v>563</v>
      </c>
      <c r="D277" s="10" t="s">
        <v>13</v>
      </c>
      <c r="E277" s="170" t="s">
        <v>548</v>
      </c>
      <c r="F277" s="171">
        <v>728260789</v>
      </c>
      <c r="G277" s="171">
        <v>729825949</v>
      </c>
      <c r="H277" s="171">
        <v>717123321</v>
      </c>
      <c r="I277" s="171">
        <v>725070019.66666663</v>
      </c>
    </row>
    <row r="278" spans="1:9">
      <c r="A278" s="10" t="s">
        <v>1422</v>
      </c>
      <c r="B278" s="170" t="s">
        <v>564</v>
      </c>
      <c r="C278" s="10" t="s">
        <v>565</v>
      </c>
      <c r="D278" s="10" t="s">
        <v>35</v>
      </c>
      <c r="E278" s="170" t="s">
        <v>548</v>
      </c>
      <c r="F278" s="171">
        <v>472458584</v>
      </c>
      <c r="G278" s="171">
        <v>469874591</v>
      </c>
      <c r="H278" s="171">
        <v>452509417</v>
      </c>
      <c r="I278" s="171">
        <v>464947530.66666669</v>
      </c>
    </row>
    <row r="279" spans="1:9">
      <c r="A279" s="10" t="s">
        <v>1423</v>
      </c>
      <c r="B279" s="170" t="s">
        <v>566</v>
      </c>
      <c r="C279" s="10" t="s">
        <v>485</v>
      </c>
      <c r="D279" s="10" t="s">
        <v>13</v>
      </c>
      <c r="E279" s="170" t="s">
        <v>548</v>
      </c>
      <c r="F279" s="171">
        <v>551644559</v>
      </c>
      <c r="G279" s="171">
        <v>552387623</v>
      </c>
      <c r="H279" s="171">
        <v>549811072</v>
      </c>
      <c r="I279" s="171">
        <v>551281084.66666663</v>
      </c>
    </row>
    <row r="280" spans="1:9">
      <c r="A280" s="10" t="s">
        <v>1424</v>
      </c>
      <c r="B280" s="170" t="s">
        <v>567</v>
      </c>
      <c r="C280" s="10" t="s">
        <v>568</v>
      </c>
      <c r="D280" s="10" t="s">
        <v>35</v>
      </c>
      <c r="E280" s="170" t="s">
        <v>548</v>
      </c>
      <c r="F280" s="171">
        <v>163787547</v>
      </c>
      <c r="G280" s="171">
        <v>172017291</v>
      </c>
      <c r="H280" s="171">
        <v>164609115</v>
      </c>
      <c r="I280" s="171">
        <v>166804651</v>
      </c>
    </row>
    <row r="281" spans="1:9">
      <c r="A281" s="10" t="s">
        <v>1425</v>
      </c>
      <c r="B281" s="170" t="s">
        <v>569</v>
      </c>
      <c r="C281" s="10" t="s">
        <v>570</v>
      </c>
      <c r="D281" s="10" t="s">
        <v>35</v>
      </c>
      <c r="E281" s="170" t="s">
        <v>548</v>
      </c>
      <c r="F281" s="171">
        <v>155171329</v>
      </c>
      <c r="G281" s="171">
        <v>154096441</v>
      </c>
      <c r="H281" s="171">
        <v>155216645</v>
      </c>
      <c r="I281" s="171">
        <v>154828138.33333334</v>
      </c>
    </row>
    <row r="282" spans="1:9">
      <c r="A282" s="10" t="s">
        <v>1426</v>
      </c>
      <c r="B282" s="170" t="s">
        <v>571</v>
      </c>
      <c r="C282" s="10" t="s">
        <v>572</v>
      </c>
      <c r="D282" s="10" t="s">
        <v>35</v>
      </c>
      <c r="E282" s="170" t="s">
        <v>548</v>
      </c>
      <c r="F282" s="171">
        <v>126973981</v>
      </c>
      <c r="G282" s="171">
        <v>119501670</v>
      </c>
      <c r="H282" s="171">
        <v>119382843</v>
      </c>
      <c r="I282" s="171">
        <v>121952831.33333333</v>
      </c>
    </row>
    <row r="283" spans="1:9">
      <c r="A283" s="10" t="s">
        <v>1427</v>
      </c>
      <c r="B283" s="170" t="s">
        <v>573</v>
      </c>
      <c r="C283" s="10" t="s">
        <v>574</v>
      </c>
      <c r="D283" s="10" t="s">
        <v>35</v>
      </c>
      <c r="E283" s="170" t="s">
        <v>548</v>
      </c>
      <c r="F283" s="171">
        <v>356742664</v>
      </c>
      <c r="G283" s="171">
        <v>358735187</v>
      </c>
      <c r="H283" s="171">
        <v>356866725</v>
      </c>
      <c r="I283" s="171">
        <v>357448192</v>
      </c>
    </row>
    <row r="284" spans="1:9">
      <c r="A284" s="10" t="s">
        <v>1428</v>
      </c>
      <c r="B284" s="170" t="s">
        <v>575</v>
      </c>
      <c r="C284" s="10" t="s">
        <v>576</v>
      </c>
      <c r="D284" s="10" t="s">
        <v>13</v>
      </c>
      <c r="E284" s="170" t="s">
        <v>548</v>
      </c>
      <c r="F284" s="171">
        <v>659739692</v>
      </c>
      <c r="G284" s="171">
        <v>657620897</v>
      </c>
      <c r="H284" s="171">
        <v>661223419</v>
      </c>
      <c r="I284" s="171">
        <v>659528002.66666663</v>
      </c>
    </row>
    <row r="285" spans="1:9">
      <c r="A285" s="10" t="s">
        <v>1429</v>
      </c>
      <c r="B285" s="170" t="s">
        <v>577</v>
      </c>
      <c r="C285" s="10" t="s">
        <v>578</v>
      </c>
      <c r="D285" s="10" t="s">
        <v>13</v>
      </c>
      <c r="E285" s="170" t="s">
        <v>548</v>
      </c>
      <c r="F285" s="171">
        <v>615294952</v>
      </c>
      <c r="G285" s="171">
        <v>596591996</v>
      </c>
      <c r="H285" s="171">
        <v>606652115</v>
      </c>
      <c r="I285" s="171">
        <v>606179687.66666663</v>
      </c>
    </row>
    <row r="286" spans="1:9">
      <c r="A286" s="10" t="s">
        <v>1430</v>
      </c>
      <c r="B286" s="170" t="s">
        <v>579</v>
      </c>
      <c r="C286" s="10" t="s">
        <v>580</v>
      </c>
      <c r="D286" s="10" t="s">
        <v>29</v>
      </c>
      <c r="E286" s="170" t="s">
        <v>548</v>
      </c>
      <c r="F286" s="171">
        <v>715409621</v>
      </c>
      <c r="G286" s="171">
        <v>742895543</v>
      </c>
      <c r="H286" s="171">
        <v>778033184</v>
      </c>
      <c r="I286" s="171">
        <v>745446116</v>
      </c>
    </row>
    <row r="287" spans="1:9">
      <c r="A287" s="10" t="s">
        <v>1431</v>
      </c>
      <c r="B287" s="170" t="s">
        <v>581</v>
      </c>
      <c r="C287" s="10" t="s">
        <v>582</v>
      </c>
      <c r="D287" s="10" t="s">
        <v>35</v>
      </c>
      <c r="E287" s="170" t="s">
        <v>548</v>
      </c>
      <c r="F287" s="171">
        <v>274546952</v>
      </c>
      <c r="G287" s="171">
        <v>277425967</v>
      </c>
      <c r="H287" s="171">
        <v>278671997</v>
      </c>
      <c r="I287" s="171">
        <v>276881638.66666669</v>
      </c>
    </row>
    <row r="288" spans="1:9">
      <c r="A288" s="10" t="s">
        <v>1432</v>
      </c>
      <c r="B288" s="170" t="s">
        <v>583</v>
      </c>
      <c r="C288" s="10" t="s">
        <v>582</v>
      </c>
      <c r="D288" s="10" t="s">
        <v>13</v>
      </c>
      <c r="E288" s="170" t="s">
        <v>548</v>
      </c>
      <c r="F288" s="171">
        <v>872104331</v>
      </c>
      <c r="G288" s="171">
        <v>904293335</v>
      </c>
      <c r="H288" s="171">
        <v>909557934</v>
      </c>
      <c r="I288" s="171">
        <v>895318533.33333337</v>
      </c>
    </row>
    <row r="289" spans="1:9">
      <c r="A289" s="10" t="s">
        <v>1433</v>
      </c>
      <c r="B289" s="170" t="s">
        <v>584</v>
      </c>
      <c r="C289" s="10" t="s">
        <v>585</v>
      </c>
      <c r="D289" s="10" t="s">
        <v>35</v>
      </c>
      <c r="E289" s="170" t="s">
        <v>548</v>
      </c>
      <c r="F289" s="171">
        <v>109728964</v>
      </c>
      <c r="G289" s="171">
        <v>117241303</v>
      </c>
      <c r="H289" s="171">
        <v>116282758</v>
      </c>
      <c r="I289" s="171">
        <v>114417675</v>
      </c>
    </row>
    <row r="290" spans="1:9">
      <c r="A290" s="10" t="s">
        <v>1434</v>
      </c>
      <c r="B290" s="170" t="s">
        <v>586</v>
      </c>
      <c r="C290" s="10" t="s">
        <v>587</v>
      </c>
      <c r="D290" s="10" t="s">
        <v>13</v>
      </c>
      <c r="E290" s="170" t="s">
        <v>548</v>
      </c>
      <c r="F290" s="171">
        <v>3901466468</v>
      </c>
      <c r="G290" s="171">
        <v>4025308435</v>
      </c>
      <c r="H290" s="171">
        <v>4133916947</v>
      </c>
      <c r="I290" s="171">
        <v>4020230616.6666665</v>
      </c>
    </row>
    <row r="291" spans="1:9">
      <c r="A291" s="10" t="s">
        <v>1435</v>
      </c>
      <c r="B291" s="170" t="s">
        <v>588</v>
      </c>
      <c r="C291" s="10" t="s">
        <v>589</v>
      </c>
      <c r="D291" s="10" t="s">
        <v>13</v>
      </c>
      <c r="E291" s="170" t="s">
        <v>548</v>
      </c>
      <c r="F291" s="171">
        <v>3036762024</v>
      </c>
      <c r="G291" s="171">
        <v>3097249613</v>
      </c>
      <c r="H291" s="171">
        <v>3209648911</v>
      </c>
      <c r="I291" s="171">
        <v>3114553516</v>
      </c>
    </row>
    <row r="292" spans="1:9">
      <c r="A292" s="10" t="s">
        <v>1436</v>
      </c>
      <c r="B292" s="170" t="s">
        <v>590</v>
      </c>
      <c r="C292" s="10" t="s">
        <v>591</v>
      </c>
      <c r="D292" s="10" t="s">
        <v>35</v>
      </c>
      <c r="E292" s="170" t="s">
        <v>548</v>
      </c>
      <c r="F292" s="171">
        <v>92615735</v>
      </c>
      <c r="G292" s="171">
        <v>94082213</v>
      </c>
      <c r="H292" s="171">
        <v>94512849</v>
      </c>
      <c r="I292" s="171">
        <v>93736932.333333328</v>
      </c>
    </row>
    <row r="293" spans="1:9">
      <c r="A293" s="10" t="s">
        <v>1437</v>
      </c>
      <c r="B293" s="170" t="s">
        <v>592</v>
      </c>
      <c r="C293" s="10" t="s">
        <v>593</v>
      </c>
      <c r="D293" s="10" t="s">
        <v>13</v>
      </c>
      <c r="E293" s="170" t="s">
        <v>548</v>
      </c>
      <c r="F293" s="171">
        <v>1611989730</v>
      </c>
      <c r="G293" s="171">
        <v>1616212358</v>
      </c>
      <c r="H293" s="171">
        <v>1645885370</v>
      </c>
      <c r="I293" s="171">
        <v>1624695819.3333333</v>
      </c>
    </row>
    <row r="294" spans="1:9">
      <c r="A294" s="10" t="s">
        <v>1438</v>
      </c>
      <c r="B294" s="170" t="s">
        <v>594</v>
      </c>
      <c r="C294" s="10" t="s">
        <v>595</v>
      </c>
      <c r="D294" s="10" t="s">
        <v>13</v>
      </c>
      <c r="E294" s="170" t="s">
        <v>548</v>
      </c>
      <c r="F294" s="171">
        <v>781217655</v>
      </c>
      <c r="G294" s="171">
        <v>804151933</v>
      </c>
      <c r="H294" s="171">
        <v>808410134</v>
      </c>
      <c r="I294" s="171">
        <v>797926574</v>
      </c>
    </row>
    <row r="295" spans="1:9">
      <c r="A295" s="10" t="s">
        <v>1439</v>
      </c>
      <c r="B295" s="170" t="s">
        <v>596</v>
      </c>
      <c r="C295" s="10" t="s">
        <v>597</v>
      </c>
      <c r="D295" s="10" t="s">
        <v>13</v>
      </c>
      <c r="E295" s="170" t="s">
        <v>548</v>
      </c>
      <c r="F295" s="171">
        <v>509502554</v>
      </c>
      <c r="G295" s="171">
        <v>502855141</v>
      </c>
      <c r="H295" s="171">
        <v>487982019</v>
      </c>
      <c r="I295" s="171">
        <v>500113238</v>
      </c>
    </row>
    <row r="296" spans="1:9">
      <c r="A296" s="10" t="s">
        <v>1440</v>
      </c>
      <c r="B296" s="169" t="s">
        <v>598</v>
      </c>
      <c r="C296" s="10" t="s">
        <v>599</v>
      </c>
      <c r="D296" s="10" t="s">
        <v>27</v>
      </c>
      <c r="E296" s="170" t="s">
        <v>599</v>
      </c>
      <c r="F296" s="171">
        <v>42877931765</v>
      </c>
      <c r="G296" s="171">
        <v>43101930341</v>
      </c>
      <c r="H296" s="171">
        <v>43878511431</v>
      </c>
      <c r="I296" s="171">
        <v>43286124512.333328</v>
      </c>
    </row>
    <row r="297" spans="1:9">
      <c r="A297" s="10" t="s">
        <v>1441</v>
      </c>
      <c r="B297" s="170" t="s">
        <v>600</v>
      </c>
      <c r="C297" s="10" t="s">
        <v>601</v>
      </c>
      <c r="D297" s="10" t="s">
        <v>13</v>
      </c>
      <c r="E297" s="170" t="s">
        <v>599</v>
      </c>
      <c r="F297" s="171">
        <v>2724548373</v>
      </c>
      <c r="G297" s="171">
        <v>2699731337</v>
      </c>
      <c r="H297" s="171">
        <v>2771893574</v>
      </c>
      <c r="I297" s="171">
        <v>2732057761.3333335</v>
      </c>
    </row>
    <row r="298" spans="1:9">
      <c r="A298" s="10" t="s">
        <v>1442</v>
      </c>
      <c r="B298" s="170" t="s">
        <v>602</v>
      </c>
      <c r="C298" s="10" t="s">
        <v>603</v>
      </c>
      <c r="D298" s="10" t="s">
        <v>13</v>
      </c>
      <c r="E298" s="170" t="s">
        <v>599</v>
      </c>
      <c r="F298" s="171">
        <v>2865848307</v>
      </c>
      <c r="G298" s="171">
        <v>2831071501</v>
      </c>
      <c r="H298" s="171">
        <v>2859218336</v>
      </c>
      <c r="I298" s="171">
        <v>2852046048</v>
      </c>
    </row>
    <row r="299" spans="1:9">
      <c r="A299" s="10" t="s">
        <v>1443</v>
      </c>
      <c r="B299" s="170" t="s">
        <v>604</v>
      </c>
      <c r="C299" s="10" t="s">
        <v>50</v>
      </c>
      <c r="D299" s="10" t="s">
        <v>13</v>
      </c>
      <c r="E299" s="170" t="s">
        <v>599</v>
      </c>
      <c r="F299" s="171">
        <v>8661186874</v>
      </c>
      <c r="G299" s="171">
        <v>8483583977</v>
      </c>
      <c r="H299" s="171">
        <v>8626133807</v>
      </c>
      <c r="I299" s="171">
        <v>8590301552.666666</v>
      </c>
    </row>
    <row r="300" spans="1:9">
      <c r="A300" s="10" t="s">
        <v>1444</v>
      </c>
      <c r="B300" s="170" t="s">
        <v>605</v>
      </c>
      <c r="C300" s="10" t="s">
        <v>606</v>
      </c>
      <c r="D300" s="10" t="s">
        <v>35</v>
      </c>
      <c r="E300" s="170" t="s">
        <v>599</v>
      </c>
      <c r="F300" s="171">
        <v>412387751</v>
      </c>
      <c r="G300" s="171">
        <v>408476915</v>
      </c>
      <c r="H300" s="171">
        <v>405162968</v>
      </c>
      <c r="I300" s="171">
        <v>408675878</v>
      </c>
    </row>
    <row r="301" spans="1:9">
      <c r="A301" s="10" t="s">
        <v>1445</v>
      </c>
      <c r="B301" s="170" t="s">
        <v>607</v>
      </c>
      <c r="C301" s="10" t="s">
        <v>415</v>
      </c>
      <c r="D301" s="10" t="s">
        <v>35</v>
      </c>
      <c r="E301" s="170" t="s">
        <v>599</v>
      </c>
      <c r="F301" s="171">
        <v>317266817</v>
      </c>
      <c r="G301" s="171">
        <v>319787417</v>
      </c>
      <c r="H301" s="171">
        <v>316360513</v>
      </c>
      <c r="I301" s="171">
        <v>317804915.66666669</v>
      </c>
    </row>
    <row r="302" spans="1:9">
      <c r="A302" s="10" t="s">
        <v>1446</v>
      </c>
      <c r="B302" s="170" t="s">
        <v>608</v>
      </c>
      <c r="C302" s="10" t="s">
        <v>415</v>
      </c>
      <c r="D302" s="10" t="s">
        <v>13</v>
      </c>
      <c r="E302" s="170" t="s">
        <v>599</v>
      </c>
      <c r="F302" s="171">
        <v>3987163880</v>
      </c>
      <c r="G302" s="171">
        <v>4048316376</v>
      </c>
      <c r="H302" s="171">
        <v>4163192713</v>
      </c>
      <c r="I302" s="171">
        <v>4066224323</v>
      </c>
    </row>
    <row r="303" spans="1:9">
      <c r="A303" s="10" t="s">
        <v>1447</v>
      </c>
      <c r="B303" s="170" t="s">
        <v>609</v>
      </c>
      <c r="C303" s="10" t="s">
        <v>417</v>
      </c>
      <c r="D303" s="10" t="s">
        <v>13</v>
      </c>
      <c r="E303" s="170" t="s">
        <v>599</v>
      </c>
      <c r="F303" s="171">
        <v>4842328168</v>
      </c>
      <c r="G303" s="171">
        <v>4981540090</v>
      </c>
      <c r="H303" s="171">
        <v>4986951873</v>
      </c>
      <c r="I303" s="171">
        <v>4936940043.666667</v>
      </c>
    </row>
    <row r="304" spans="1:9">
      <c r="A304" s="10" t="s">
        <v>1448</v>
      </c>
      <c r="B304" s="170" t="s">
        <v>610</v>
      </c>
      <c r="C304" s="10" t="s">
        <v>611</v>
      </c>
      <c r="D304" s="10" t="s">
        <v>35</v>
      </c>
      <c r="E304" s="170" t="s">
        <v>599</v>
      </c>
      <c r="F304" s="171">
        <v>500840746</v>
      </c>
      <c r="G304" s="171">
        <v>508449769</v>
      </c>
      <c r="H304" s="171">
        <v>498507357</v>
      </c>
      <c r="I304" s="171">
        <v>502599290.66666669</v>
      </c>
    </row>
    <row r="305" spans="1:9">
      <c r="A305" s="10" t="s">
        <v>1449</v>
      </c>
      <c r="B305" s="170" t="s">
        <v>613</v>
      </c>
      <c r="C305" s="10" t="s">
        <v>614</v>
      </c>
      <c r="D305" s="10" t="s">
        <v>29</v>
      </c>
      <c r="E305" s="170" t="s">
        <v>599</v>
      </c>
      <c r="F305" s="171">
        <v>2353671425</v>
      </c>
      <c r="G305" s="171">
        <v>2273267454</v>
      </c>
      <c r="H305" s="171">
        <v>2344519193</v>
      </c>
      <c r="I305" s="171">
        <v>2323819357.3333335</v>
      </c>
    </row>
    <row r="306" spans="1:9">
      <c r="A306" s="10" t="s">
        <v>1450</v>
      </c>
      <c r="B306" s="170" t="s">
        <v>615</v>
      </c>
      <c r="C306" s="10" t="s">
        <v>616</v>
      </c>
      <c r="D306" s="10" t="s">
        <v>13</v>
      </c>
      <c r="E306" s="170" t="s">
        <v>599</v>
      </c>
      <c r="F306" s="171">
        <v>2381295937</v>
      </c>
      <c r="G306" s="171">
        <v>2486210064</v>
      </c>
      <c r="H306" s="171">
        <v>2530753722</v>
      </c>
      <c r="I306" s="171">
        <v>2466086574.3333335</v>
      </c>
    </row>
    <row r="307" spans="1:9">
      <c r="A307" s="10" t="s">
        <v>1451</v>
      </c>
      <c r="B307" s="170" t="s">
        <v>617</v>
      </c>
      <c r="C307" s="10" t="s">
        <v>618</v>
      </c>
      <c r="D307" s="10" t="s">
        <v>13</v>
      </c>
      <c r="E307" s="170" t="s">
        <v>599</v>
      </c>
      <c r="F307" s="171">
        <v>6410995855</v>
      </c>
      <c r="G307" s="171">
        <v>6458435894</v>
      </c>
      <c r="H307" s="171">
        <v>6611481188</v>
      </c>
      <c r="I307" s="171">
        <v>6493637645.666667</v>
      </c>
    </row>
    <row r="308" spans="1:9">
      <c r="A308" s="172" t="s">
        <v>2018</v>
      </c>
      <c r="B308" s="169" t="s">
        <v>1974</v>
      </c>
      <c r="C308" s="10" t="s">
        <v>612</v>
      </c>
      <c r="D308" s="10" t="s">
        <v>35</v>
      </c>
      <c r="E308" s="170" t="s">
        <v>599</v>
      </c>
      <c r="F308" s="171">
        <v>7420397632</v>
      </c>
      <c r="G308" s="171">
        <v>7603059547</v>
      </c>
      <c r="H308" s="171">
        <v>7764336187</v>
      </c>
      <c r="I308" s="171">
        <v>7595931122</v>
      </c>
    </row>
    <row r="309" spans="1:9">
      <c r="A309" s="10" t="s">
        <v>1452</v>
      </c>
      <c r="B309" s="169" t="s">
        <v>619</v>
      </c>
      <c r="C309" s="10" t="s">
        <v>620</v>
      </c>
      <c r="D309" s="10" t="s">
        <v>27</v>
      </c>
      <c r="E309" s="170" t="s">
        <v>620</v>
      </c>
      <c r="F309" s="171">
        <v>96844489721</v>
      </c>
      <c r="G309" s="171">
        <v>101311932463</v>
      </c>
      <c r="H309" s="171">
        <v>102577013839</v>
      </c>
      <c r="I309" s="171">
        <v>100244478674.33334</v>
      </c>
    </row>
    <row r="310" spans="1:9">
      <c r="A310" s="10" t="s">
        <v>1453</v>
      </c>
      <c r="B310" s="170" t="s">
        <v>621</v>
      </c>
      <c r="C310" s="10" t="s">
        <v>622</v>
      </c>
      <c r="D310" s="10" t="s">
        <v>35</v>
      </c>
      <c r="E310" s="170" t="s">
        <v>620</v>
      </c>
      <c r="F310" s="171">
        <v>2171373222</v>
      </c>
      <c r="G310" s="171">
        <v>2142466206</v>
      </c>
      <c r="H310" s="171">
        <v>2456348557</v>
      </c>
      <c r="I310" s="171">
        <v>2256729328.3333335</v>
      </c>
    </row>
    <row r="311" spans="1:9">
      <c r="A311" s="10" t="s">
        <v>1454</v>
      </c>
      <c r="B311" s="170" t="s">
        <v>623</v>
      </c>
      <c r="C311" s="10" t="s">
        <v>624</v>
      </c>
      <c r="D311" s="10" t="s">
        <v>13</v>
      </c>
      <c r="E311" s="170" t="s">
        <v>620</v>
      </c>
      <c r="F311" s="171">
        <v>1448121866</v>
      </c>
      <c r="G311" s="171">
        <v>1541232677</v>
      </c>
      <c r="H311" s="171">
        <v>1479593380</v>
      </c>
      <c r="I311" s="171">
        <v>1489649307.6666667</v>
      </c>
    </row>
    <row r="312" spans="1:9">
      <c r="A312" s="10" t="s">
        <v>1455</v>
      </c>
      <c r="B312" s="170" t="s">
        <v>625</v>
      </c>
      <c r="C312" s="10" t="s">
        <v>626</v>
      </c>
      <c r="D312" s="10" t="s">
        <v>35</v>
      </c>
      <c r="E312" s="170" t="s">
        <v>620</v>
      </c>
      <c r="F312" s="171">
        <v>560449844</v>
      </c>
      <c r="G312" s="171">
        <v>586571312</v>
      </c>
      <c r="H312" s="171">
        <v>599879468</v>
      </c>
      <c r="I312" s="171">
        <v>582300208</v>
      </c>
    </row>
    <row r="313" spans="1:9">
      <c r="A313" s="10" t="s">
        <v>1456</v>
      </c>
      <c r="B313" s="170" t="s">
        <v>627</v>
      </c>
      <c r="C313" s="10" t="s">
        <v>628</v>
      </c>
      <c r="D313" s="10" t="s">
        <v>13</v>
      </c>
      <c r="E313" s="170" t="s">
        <v>620</v>
      </c>
      <c r="F313" s="171">
        <v>7136331823</v>
      </c>
      <c r="G313" s="171">
        <v>7106484234</v>
      </c>
      <c r="H313" s="171">
        <v>7230395690</v>
      </c>
      <c r="I313" s="171">
        <v>7157737249</v>
      </c>
    </row>
    <row r="314" spans="1:9">
      <c r="A314" s="10" t="s">
        <v>1457</v>
      </c>
      <c r="B314" s="170" t="s">
        <v>629</v>
      </c>
      <c r="C314" s="10" t="s">
        <v>630</v>
      </c>
      <c r="D314" s="10" t="s">
        <v>13</v>
      </c>
      <c r="E314" s="170" t="s">
        <v>620</v>
      </c>
      <c r="F314" s="171">
        <v>14569467732</v>
      </c>
      <c r="G314" s="171">
        <v>15658416685</v>
      </c>
      <c r="H314" s="171">
        <v>15829381614</v>
      </c>
      <c r="I314" s="171">
        <v>15352422010.333334</v>
      </c>
    </row>
    <row r="315" spans="1:9">
      <c r="A315" s="10" t="s">
        <v>1458</v>
      </c>
      <c r="B315" s="170" t="s">
        <v>631</v>
      </c>
      <c r="C315" s="10" t="s">
        <v>632</v>
      </c>
      <c r="D315" s="10" t="s">
        <v>35</v>
      </c>
      <c r="E315" s="170" t="s">
        <v>620</v>
      </c>
      <c r="F315" s="171">
        <v>198899148</v>
      </c>
      <c r="G315" s="171">
        <v>200870829</v>
      </c>
      <c r="H315" s="171">
        <v>206492055</v>
      </c>
      <c r="I315" s="171">
        <v>202087344</v>
      </c>
    </row>
    <row r="316" spans="1:9">
      <c r="A316" s="10" t="s">
        <v>1459</v>
      </c>
      <c r="B316" s="170" t="s">
        <v>633</v>
      </c>
      <c r="C316" s="10" t="s">
        <v>634</v>
      </c>
      <c r="D316" s="10" t="s">
        <v>35</v>
      </c>
      <c r="E316" s="170" t="s">
        <v>620</v>
      </c>
      <c r="F316" s="171">
        <v>1261285714</v>
      </c>
      <c r="G316" s="171">
        <v>1278549065</v>
      </c>
      <c r="H316" s="171">
        <v>1250698126</v>
      </c>
      <c r="I316" s="171">
        <v>1263510968.3333333</v>
      </c>
    </row>
    <row r="317" spans="1:9">
      <c r="A317" s="10" t="s">
        <v>1460</v>
      </c>
      <c r="B317" s="170" t="s">
        <v>635</v>
      </c>
      <c r="C317" s="10" t="s">
        <v>636</v>
      </c>
      <c r="D317" s="10" t="s">
        <v>35</v>
      </c>
      <c r="E317" s="170" t="s">
        <v>620</v>
      </c>
      <c r="F317" s="171">
        <v>442687017</v>
      </c>
      <c r="G317" s="171">
        <v>432267874</v>
      </c>
      <c r="H317" s="171">
        <v>440563076</v>
      </c>
      <c r="I317" s="171">
        <v>438505989</v>
      </c>
    </row>
    <row r="318" spans="1:9">
      <c r="A318" s="10" t="s">
        <v>1461</v>
      </c>
      <c r="B318" s="170" t="s">
        <v>637</v>
      </c>
      <c r="C318" s="10" t="s">
        <v>638</v>
      </c>
      <c r="D318" s="10" t="s">
        <v>13</v>
      </c>
      <c r="E318" s="170" t="s">
        <v>620</v>
      </c>
      <c r="F318" s="171">
        <v>6949041180</v>
      </c>
      <c r="G318" s="171">
        <v>7297802010</v>
      </c>
      <c r="H318" s="171">
        <v>7488251309</v>
      </c>
      <c r="I318" s="171">
        <v>7245031499.666667</v>
      </c>
    </row>
    <row r="319" spans="1:9">
      <c r="A319" s="10" t="s">
        <v>1462</v>
      </c>
      <c r="B319" s="170" t="s">
        <v>639</v>
      </c>
      <c r="C319" s="10" t="s">
        <v>640</v>
      </c>
      <c r="D319" s="10" t="s">
        <v>35</v>
      </c>
      <c r="E319" s="170" t="s">
        <v>620</v>
      </c>
      <c r="F319" s="171">
        <v>2163884692</v>
      </c>
      <c r="G319" s="171">
        <v>2245927852</v>
      </c>
      <c r="H319" s="171">
        <v>2303856247</v>
      </c>
      <c r="I319" s="171">
        <v>2237889597</v>
      </c>
    </row>
    <row r="320" spans="1:9">
      <c r="A320" s="10" t="s">
        <v>1463</v>
      </c>
      <c r="B320" s="170" t="s">
        <v>641</v>
      </c>
      <c r="C320" s="10" t="s">
        <v>620</v>
      </c>
      <c r="D320" s="10" t="s">
        <v>35</v>
      </c>
      <c r="E320" s="170" t="s">
        <v>620</v>
      </c>
      <c r="F320" s="171">
        <v>1400571388</v>
      </c>
      <c r="G320" s="171">
        <v>1406222885</v>
      </c>
      <c r="H320" s="171">
        <v>1454371403</v>
      </c>
      <c r="I320" s="171">
        <v>1420388558.6666667</v>
      </c>
    </row>
    <row r="321" spans="1:9">
      <c r="A321" s="10" t="s">
        <v>1464</v>
      </c>
      <c r="B321" s="170" t="s">
        <v>642</v>
      </c>
      <c r="C321" s="10" t="s">
        <v>643</v>
      </c>
      <c r="D321" s="10" t="s">
        <v>35</v>
      </c>
      <c r="E321" s="170" t="s">
        <v>620</v>
      </c>
      <c r="F321" s="171">
        <v>852100322</v>
      </c>
      <c r="G321" s="171">
        <v>855376504</v>
      </c>
      <c r="H321" s="171">
        <v>880552450</v>
      </c>
      <c r="I321" s="171">
        <v>862676425.33333337</v>
      </c>
    </row>
    <row r="322" spans="1:9">
      <c r="A322" s="10" t="s">
        <v>1465</v>
      </c>
      <c r="B322" s="170" t="s">
        <v>644</v>
      </c>
      <c r="C322" s="10" t="s">
        <v>496</v>
      </c>
      <c r="D322" s="10" t="s">
        <v>13</v>
      </c>
      <c r="E322" s="170" t="s">
        <v>620</v>
      </c>
      <c r="F322" s="171">
        <v>7199037977</v>
      </c>
      <c r="G322" s="171">
        <v>7902717659</v>
      </c>
      <c r="H322" s="171">
        <v>8437699688</v>
      </c>
      <c r="I322" s="171">
        <v>7846485108</v>
      </c>
    </row>
    <row r="323" spans="1:9">
      <c r="A323" s="10" t="s">
        <v>1466</v>
      </c>
      <c r="B323" s="170" t="s">
        <v>645</v>
      </c>
      <c r="C323" s="10" t="s">
        <v>646</v>
      </c>
      <c r="D323" s="10" t="s">
        <v>29</v>
      </c>
      <c r="E323" s="170" t="s">
        <v>620</v>
      </c>
      <c r="F323" s="171">
        <v>3120100465</v>
      </c>
      <c r="G323" s="171">
        <v>3121149648</v>
      </c>
      <c r="H323" s="171">
        <v>3217922245</v>
      </c>
      <c r="I323" s="171">
        <v>3153057452.6666665</v>
      </c>
    </row>
    <row r="324" spans="1:9">
      <c r="A324" s="10" t="s">
        <v>1467</v>
      </c>
      <c r="B324" s="170" t="s">
        <v>647</v>
      </c>
      <c r="C324" s="10" t="s">
        <v>648</v>
      </c>
      <c r="D324" s="10" t="s">
        <v>13</v>
      </c>
      <c r="E324" s="170" t="s">
        <v>620</v>
      </c>
      <c r="F324" s="171">
        <v>4437249457</v>
      </c>
      <c r="G324" s="171">
        <v>4485733504</v>
      </c>
      <c r="H324" s="171">
        <v>4456400145</v>
      </c>
      <c r="I324" s="171">
        <v>4459794368.666667</v>
      </c>
    </row>
    <row r="325" spans="1:9">
      <c r="A325" s="10" t="s">
        <v>1468</v>
      </c>
      <c r="B325" s="170" t="s">
        <v>649</v>
      </c>
      <c r="C325" s="10" t="s">
        <v>650</v>
      </c>
      <c r="D325" s="10" t="s">
        <v>29</v>
      </c>
      <c r="E325" s="170" t="s">
        <v>620</v>
      </c>
      <c r="F325" s="171">
        <v>3109245998</v>
      </c>
      <c r="G325" s="171">
        <v>2984011738</v>
      </c>
      <c r="H325" s="171">
        <v>3202852120</v>
      </c>
      <c r="I325" s="171">
        <v>3098703285.3333335</v>
      </c>
    </row>
    <row r="326" spans="1:9">
      <c r="A326" s="10" t="s">
        <v>1469</v>
      </c>
      <c r="B326" s="170" t="s">
        <v>651</v>
      </c>
      <c r="C326" s="10" t="s">
        <v>652</v>
      </c>
      <c r="D326" s="10" t="s">
        <v>13</v>
      </c>
      <c r="E326" s="170" t="s">
        <v>620</v>
      </c>
      <c r="F326" s="171">
        <v>6300934890</v>
      </c>
      <c r="G326" s="171">
        <v>6789998119</v>
      </c>
      <c r="H326" s="171">
        <v>6932378235</v>
      </c>
      <c r="I326" s="171">
        <v>6674437081.333333</v>
      </c>
    </row>
    <row r="327" spans="1:9">
      <c r="A327" s="10" t="s">
        <v>1470</v>
      </c>
      <c r="B327" s="170" t="s">
        <v>653</v>
      </c>
      <c r="C327" s="10" t="s">
        <v>654</v>
      </c>
      <c r="D327" s="10" t="s">
        <v>13</v>
      </c>
      <c r="E327" s="170" t="s">
        <v>620</v>
      </c>
      <c r="F327" s="171">
        <v>3850449740</v>
      </c>
      <c r="G327" s="171">
        <v>4016366259</v>
      </c>
      <c r="H327" s="171">
        <v>4367220537</v>
      </c>
      <c r="I327" s="171">
        <v>4078012178.6666665</v>
      </c>
    </row>
    <row r="328" spans="1:9">
      <c r="A328" s="10" t="s">
        <v>1471</v>
      </c>
      <c r="B328" s="170" t="s">
        <v>655</v>
      </c>
      <c r="C328" s="10" t="s">
        <v>656</v>
      </c>
      <c r="D328" s="10" t="s">
        <v>35</v>
      </c>
      <c r="E328" s="170" t="s">
        <v>620</v>
      </c>
      <c r="F328" s="171">
        <v>4380163654</v>
      </c>
      <c r="G328" s="171">
        <v>4495104796</v>
      </c>
      <c r="H328" s="171">
        <v>4611676821</v>
      </c>
      <c r="I328" s="171">
        <v>4495648423.666667</v>
      </c>
    </row>
    <row r="329" spans="1:9">
      <c r="A329" s="10" t="s">
        <v>1472</v>
      </c>
      <c r="B329" s="170" t="s">
        <v>657</v>
      </c>
      <c r="C329" s="10" t="s">
        <v>658</v>
      </c>
      <c r="D329" s="10" t="s">
        <v>29</v>
      </c>
      <c r="E329" s="170" t="s">
        <v>620</v>
      </c>
      <c r="F329" s="171">
        <v>821267784</v>
      </c>
      <c r="G329" s="171">
        <v>817220961</v>
      </c>
      <c r="H329" s="171">
        <v>863167063</v>
      </c>
      <c r="I329" s="171">
        <v>833885269.33333337</v>
      </c>
    </row>
    <row r="330" spans="1:9">
      <c r="A330" s="10" t="s">
        <v>1473</v>
      </c>
      <c r="B330" s="170" t="s">
        <v>659</v>
      </c>
      <c r="C330" s="10" t="s">
        <v>660</v>
      </c>
      <c r="D330" s="10" t="s">
        <v>13</v>
      </c>
      <c r="E330" s="170" t="s">
        <v>620</v>
      </c>
      <c r="F330" s="171">
        <v>7893996925</v>
      </c>
      <c r="G330" s="171">
        <v>8673235492</v>
      </c>
      <c r="H330" s="171">
        <v>8530379254</v>
      </c>
      <c r="I330" s="171">
        <v>8365870557</v>
      </c>
    </row>
    <row r="331" spans="1:9">
      <c r="A331" s="10" t="s">
        <v>1474</v>
      </c>
      <c r="B331" s="170" t="s">
        <v>661</v>
      </c>
      <c r="C331" s="10" t="s">
        <v>662</v>
      </c>
      <c r="D331" s="10" t="s">
        <v>35</v>
      </c>
      <c r="E331" s="170" t="s">
        <v>620</v>
      </c>
      <c r="F331" s="171">
        <v>3811407659</v>
      </c>
      <c r="G331" s="171">
        <v>3768926877</v>
      </c>
      <c r="H331" s="171">
        <v>3683943555</v>
      </c>
      <c r="I331" s="171">
        <v>3754759363.6666665</v>
      </c>
    </row>
    <row r="332" spans="1:9">
      <c r="A332" s="10" t="s">
        <v>1475</v>
      </c>
      <c r="B332" s="170" t="s">
        <v>663</v>
      </c>
      <c r="C332" s="10" t="s">
        <v>664</v>
      </c>
      <c r="D332" s="10" t="s">
        <v>35</v>
      </c>
      <c r="E332" s="170" t="s">
        <v>620</v>
      </c>
      <c r="F332" s="171">
        <v>1292763585</v>
      </c>
      <c r="G332" s="171">
        <v>1338389682</v>
      </c>
      <c r="H332" s="171">
        <v>1350242703</v>
      </c>
      <c r="I332" s="171">
        <v>1327131990</v>
      </c>
    </row>
    <row r="333" spans="1:9">
      <c r="A333" s="10" t="s">
        <v>1476</v>
      </c>
      <c r="B333" s="170" t="s">
        <v>665</v>
      </c>
      <c r="C333" s="10" t="s">
        <v>666</v>
      </c>
      <c r="D333" s="10" t="s">
        <v>35</v>
      </c>
      <c r="E333" s="170" t="s">
        <v>620</v>
      </c>
      <c r="F333" s="171">
        <v>765641859</v>
      </c>
      <c r="G333" s="171">
        <v>771596429</v>
      </c>
      <c r="H333" s="171">
        <v>776782558</v>
      </c>
      <c r="I333" s="171">
        <v>771340282</v>
      </c>
    </row>
    <row r="334" spans="1:9">
      <c r="A334" s="10" t="s">
        <v>1477</v>
      </c>
      <c r="B334" s="170" t="s">
        <v>667</v>
      </c>
      <c r="C334" s="10" t="s">
        <v>668</v>
      </c>
      <c r="D334" s="10" t="s">
        <v>13</v>
      </c>
      <c r="E334" s="170" t="s">
        <v>620</v>
      </c>
      <c r="F334" s="171">
        <v>10708015780</v>
      </c>
      <c r="G334" s="171">
        <v>11395293166</v>
      </c>
      <c r="H334" s="171">
        <v>10525965540</v>
      </c>
      <c r="I334" s="171">
        <v>10876424828.666666</v>
      </c>
    </row>
    <row r="335" spans="1:9">
      <c r="A335" s="10" t="s">
        <v>1478</v>
      </c>
      <c r="B335" s="169" t="s">
        <v>669</v>
      </c>
      <c r="C335" s="10" t="s">
        <v>670</v>
      </c>
      <c r="D335" s="10" t="s">
        <v>27</v>
      </c>
      <c r="E335" s="170" t="s">
        <v>670</v>
      </c>
      <c r="F335" s="171">
        <v>112145708437</v>
      </c>
      <c r="G335" s="171">
        <v>114852489985</v>
      </c>
      <c r="H335" s="171">
        <v>117550763669</v>
      </c>
      <c r="I335" s="171">
        <v>114849654030.33334</v>
      </c>
    </row>
    <row r="336" spans="1:9">
      <c r="A336" s="10" t="s">
        <v>1479</v>
      </c>
      <c r="B336" s="170" t="s">
        <v>671</v>
      </c>
      <c r="C336" s="10" t="s">
        <v>672</v>
      </c>
      <c r="D336" s="10" t="s">
        <v>35</v>
      </c>
      <c r="E336" s="170" t="s">
        <v>670</v>
      </c>
      <c r="F336" s="171">
        <v>504415927</v>
      </c>
      <c r="G336" s="171">
        <v>582724623</v>
      </c>
      <c r="H336" s="171">
        <v>563944082</v>
      </c>
      <c r="I336" s="171">
        <v>550361544</v>
      </c>
    </row>
    <row r="337" spans="1:9">
      <c r="A337" s="10" t="s">
        <v>1480</v>
      </c>
      <c r="B337" s="170" t="s">
        <v>673</v>
      </c>
      <c r="C337" s="10" t="s">
        <v>674</v>
      </c>
      <c r="D337" s="10" t="s">
        <v>35</v>
      </c>
      <c r="E337" s="170" t="s">
        <v>670</v>
      </c>
      <c r="F337" s="171">
        <v>184826327</v>
      </c>
      <c r="G337" s="171">
        <v>210168539</v>
      </c>
      <c r="H337" s="171">
        <v>207789570</v>
      </c>
      <c r="I337" s="171">
        <v>200928145.33333334</v>
      </c>
    </row>
    <row r="338" spans="1:9">
      <c r="A338" s="10" t="s">
        <v>1481</v>
      </c>
      <c r="B338" s="170" t="s">
        <v>675</v>
      </c>
      <c r="C338" s="10" t="s">
        <v>676</v>
      </c>
      <c r="D338" s="10" t="s">
        <v>29</v>
      </c>
      <c r="E338" s="170" t="s">
        <v>670</v>
      </c>
      <c r="F338" s="171">
        <v>1424689394</v>
      </c>
      <c r="G338" s="171">
        <v>1400318489</v>
      </c>
      <c r="H338" s="171">
        <v>1410620423</v>
      </c>
      <c r="I338" s="171">
        <v>1411876102</v>
      </c>
    </row>
    <row r="339" spans="1:9">
      <c r="A339" s="10" t="s">
        <v>1482</v>
      </c>
      <c r="B339" s="170" t="s">
        <v>677</v>
      </c>
      <c r="C339" s="10" t="s">
        <v>678</v>
      </c>
      <c r="D339" s="10" t="s">
        <v>35</v>
      </c>
      <c r="E339" s="170" t="s">
        <v>670</v>
      </c>
      <c r="F339" s="171">
        <v>747566825</v>
      </c>
      <c r="G339" s="171">
        <v>771031326</v>
      </c>
      <c r="H339" s="171">
        <v>797021935</v>
      </c>
      <c r="I339" s="171">
        <v>771873362</v>
      </c>
    </row>
    <row r="340" spans="1:9">
      <c r="A340" s="10" t="s">
        <v>1483</v>
      </c>
      <c r="B340" s="170" t="s">
        <v>679</v>
      </c>
      <c r="C340" s="10" t="s">
        <v>680</v>
      </c>
      <c r="D340" s="10" t="s">
        <v>35</v>
      </c>
      <c r="E340" s="170" t="s">
        <v>670</v>
      </c>
      <c r="F340" s="171">
        <v>977029513</v>
      </c>
      <c r="G340" s="171">
        <v>976053048</v>
      </c>
      <c r="H340" s="171">
        <v>983443963</v>
      </c>
      <c r="I340" s="171">
        <v>978842174.66666663</v>
      </c>
    </row>
    <row r="341" spans="1:9">
      <c r="A341" s="10" t="s">
        <v>1484</v>
      </c>
      <c r="B341" s="170" t="s">
        <v>681</v>
      </c>
      <c r="C341" s="10" t="s">
        <v>682</v>
      </c>
      <c r="D341" s="10" t="s">
        <v>35</v>
      </c>
      <c r="E341" s="170" t="s">
        <v>670</v>
      </c>
      <c r="F341" s="171">
        <v>1521202996</v>
      </c>
      <c r="G341" s="171">
        <v>1522587755</v>
      </c>
      <c r="H341" s="171">
        <v>1564648689</v>
      </c>
      <c r="I341" s="171">
        <v>1536146480</v>
      </c>
    </row>
    <row r="342" spans="1:9">
      <c r="A342" s="10" t="s">
        <v>1485</v>
      </c>
      <c r="B342" s="170" t="s">
        <v>683</v>
      </c>
      <c r="C342" s="10" t="s">
        <v>684</v>
      </c>
      <c r="D342" s="10" t="s">
        <v>35</v>
      </c>
      <c r="E342" s="170" t="s">
        <v>670</v>
      </c>
      <c r="F342" s="171">
        <v>1089715811</v>
      </c>
      <c r="G342" s="171">
        <v>1133200920</v>
      </c>
      <c r="H342" s="171">
        <v>1183766155</v>
      </c>
      <c r="I342" s="171">
        <v>1135560962</v>
      </c>
    </row>
    <row r="343" spans="1:9">
      <c r="A343" s="10" t="s">
        <v>1486</v>
      </c>
      <c r="B343" s="170" t="s">
        <v>685</v>
      </c>
      <c r="C343" s="10" t="s">
        <v>686</v>
      </c>
      <c r="D343" s="10" t="s">
        <v>35</v>
      </c>
      <c r="E343" s="170" t="s">
        <v>670</v>
      </c>
      <c r="F343" s="171">
        <v>1356437672</v>
      </c>
      <c r="G343" s="171">
        <v>1373799339</v>
      </c>
      <c r="H343" s="171">
        <v>1467178803</v>
      </c>
      <c r="I343" s="171">
        <v>1399138604.6666667</v>
      </c>
    </row>
    <row r="344" spans="1:9">
      <c r="A344" s="10" t="s">
        <v>1487</v>
      </c>
      <c r="B344" s="170" t="s">
        <v>687</v>
      </c>
      <c r="C344" s="10" t="s">
        <v>688</v>
      </c>
      <c r="D344" s="10" t="s">
        <v>13</v>
      </c>
      <c r="E344" s="170" t="s">
        <v>670</v>
      </c>
      <c r="F344" s="171">
        <v>3038337700</v>
      </c>
      <c r="G344" s="171">
        <v>3014490723</v>
      </c>
      <c r="H344" s="171">
        <v>3012105703</v>
      </c>
      <c r="I344" s="171">
        <v>3021644708.6666665</v>
      </c>
    </row>
    <row r="345" spans="1:9">
      <c r="A345" s="10" t="s">
        <v>1488</v>
      </c>
      <c r="B345" s="170" t="s">
        <v>689</v>
      </c>
      <c r="C345" s="10" t="s">
        <v>690</v>
      </c>
      <c r="D345" s="10" t="s">
        <v>35</v>
      </c>
      <c r="E345" s="170" t="s">
        <v>670</v>
      </c>
      <c r="F345" s="171">
        <v>2069437330</v>
      </c>
      <c r="G345" s="171">
        <v>2085733263</v>
      </c>
      <c r="H345" s="171">
        <v>2197685573</v>
      </c>
      <c r="I345" s="171">
        <v>2117618722</v>
      </c>
    </row>
    <row r="346" spans="1:9">
      <c r="A346" s="10" t="s">
        <v>1489</v>
      </c>
      <c r="B346" s="170" t="s">
        <v>691</v>
      </c>
      <c r="C346" s="10" t="s">
        <v>692</v>
      </c>
      <c r="D346" s="10" t="s">
        <v>35</v>
      </c>
      <c r="E346" s="170" t="s">
        <v>670</v>
      </c>
      <c r="F346" s="171">
        <v>1984646582</v>
      </c>
      <c r="G346" s="171">
        <v>1960236593</v>
      </c>
      <c r="H346" s="171">
        <v>2020174495</v>
      </c>
      <c r="I346" s="171">
        <v>1988352556.6666667</v>
      </c>
    </row>
    <row r="347" spans="1:9">
      <c r="A347" s="10" t="s">
        <v>1490</v>
      </c>
      <c r="B347" s="170" t="s">
        <v>693</v>
      </c>
      <c r="C347" s="10" t="s">
        <v>694</v>
      </c>
      <c r="D347" s="10" t="s">
        <v>35</v>
      </c>
      <c r="E347" s="170" t="s">
        <v>670</v>
      </c>
      <c r="F347" s="171">
        <v>223236967</v>
      </c>
      <c r="G347" s="171">
        <v>232973581</v>
      </c>
      <c r="H347" s="171">
        <v>238958085</v>
      </c>
      <c r="I347" s="171">
        <v>231722877.66666666</v>
      </c>
    </row>
    <row r="348" spans="1:9">
      <c r="A348" s="10" t="s">
        <v>1491</v>
      </c>
      <c r="B348" s="170" t="s">
        <v>695</v>
      </c>
      <c r="C348" s="10" t="s">
        <v>696</v>
      </c>
      <c r="D348" s="10" t="s">
        <v>35</v>
      </c>
      <c r="E348" s="170" t="s">
        <v>670</v>
      </c>
      <c r="F348" s="171">
        <v>1515976059</v>
      </c>
      <c r="G348" s="171">
        <v>1599793046</v>
      </c>
      <c r="H348" s="171">
        <v>1623838999</v>
      </c>
      <c r="I348" s="171">
        <v>1579869368</v>
      </c>
    </row>
    <row r="349" spans="1:9">
      <c r="A349" s="10" t="s">
        <v>1492</v>
      </c>
      <c r="B349" s="170" t="s">
        <v>697</v>
      </c>
      <c r="C349" s="10" t="s">
        <v>698</v>
      </c>
      <c r="D349" s="10" t="s">
        <v>35</v>
      </c>
      <c r="E349" s="170" t="s">
        <v>670</v>
      </c>
      <c r="F349" s="171">
        <v>138780348</v>
      </c>
      <c r="G349" s="171">
        <v>145958075</v>
      </c>
      <c r="H349" s="171">
        <v>146043388</v>
      </c>
      <c r="I349" s="171">
        <v>143593937</v>
      </c>
    </row>
    <row r="350" spans="1:9">
      <c r="A350" s="10" t="s">
        <v>1493</v>
      </c>
      <c r="B350" s="170" t="s">
        <v>699</v>
      </c>
      <c r="C350" s="10" t="s">
        <v>700</v>
      </c>
      <c r="D350" s="10" t="s">
        <v>35</v>
      </c>
      <c r="E350" s="170" t="s">
        <v>670</v>
      </c>
      <c r="F350" s="171">
        <v>951845338</v>
      </c>
      <c r="G350" s="171">
        <v>986304992</v>
      </c>
      <c r="H350" s="171">
        <v>1032101092</v>
      </c>
      <c r="I350" s="171">
        <v>990083807.33333337</v>
      </c>
    </row>
    <row r="351" spans="1:9">
      <c r="A351" s="10" t="s">
        <v>1494</v>
      </c>
      <c r="B351" s="170" t="s">
        <v>701</v>
      </c>
      <c r="C351" s="10" t="s">
        <v>700</v>
      </c>
      <c r="D351" s="10" t="s">
        <v>13</v>
      </c>
      <c r="E351" s="170" t="s">
        <v>670</v>
      </c>
      <c r="F351" s="171">
        <v>6095136631</v>
      </c>
      <c r="G351" s="171">
        <v>6589292604</v>
      </c>
      <c r="H351" s="171">
        <v>6456448298</v>
      </c>
      <c r="I351" s="171">
        <v>6380292511</v>
      </c>
    </row>
    <row r="352" spans="1:9">
      <c r="A352" s="10" t="s">
        <v>1495</v>
      </c>
      <c r="B352" s="170" t="s">
        <v>702</v>
      </c>
      <c r="C352" s="10" t="s">
        <v>703</v>
      </c>
      <c r="D352" s="10" t="s">
        <v>35</v>
      </c>
      <c r="E352" s="170" t="s">
        <v>670</v>
      </c>
      <c r="F352" s="171">
        <v>607698902</v>
      </c>
      <c r="G352" s="171">
        <v>600252389</v>
      </c>
      <c r="H352" s="171">
        <v>613006275</v>
      </c>
      <c r="I352" s="171">
        <v>606985855.33333337</v>
      </c>
    </row>
    <row r="353" spans="1:9">
      <c r="A353" s="10" t="s">
        <v>1496</v>
      </c>
      <c r="B353" s="170" t="s">
        <v>704</v>
      </c>
      <c r="C353" s="10" t="s">
        <v>705</v>
      </c>
      <c r="D353" s="10" t="s">
        <v>13</v>
      </c>
      <c r="E353" s="170" t="s">
        <v>670</v>
      </c>
      <c r="F353" s="171">
        <v>4077462259</v>
      </c>
      <c r="G353" s="171">
        <v>4184772020</v>
      </c>
      <c r="H353" s="171">
        <v>4226509958</v>
      </c>
      <c r="I353" s="171">
        <v>4162914745.6666665</v>
      </c>
    </row>
    <row r="354" spans="1:9">
      <c r="A354" s="10" t="s">
        <v>1497</v>
      </c>
      <c r="B354" s="170" t="s">
        <v>706</v>
      </c>
      <c r="C354" s="10" t="s">
        <v>707</v>
      </c>
      <c r="D354" s="10" t="s">
        <v>13</v>
      </c>
      <c r="E354" s="170" t="s">
        <v>670</v>
      </c>
      <c r="F354" s="171">
        <v>6380965154</v>
      </c>
      <c r="G354" s="171">
        <v>6582662138</v>
      </c>
      <c r="H354" s="171">
        <v>6760028111</v>
      </c>
      <c r="I354" s="171">
        <v>6574551801</v>
      </c>
    </row>
    <row r="355" spans="1:9">
      <c r="A355" s="10" t="s">
        <v>1498</v>
      </c>
      <c r="B355" s="170" t="s">
        <v>708</v>
      </c>
      <c r="C355" s="10" t="s">
        <v>709</v>
      </c>
      <c r="D355" s="10" t="s">
        <v>35</v>
      </c>
      <c r="E355" s="170" t="s">
        <v>670</v>
      </c>
      <c r="F355" s="171">
        <v>251890592</v>
      </c>
      <c r="G355" s="171">
        <v>232030031</v>
      </c>
      <c r="H355" s="171">
        <v>244542900</v>
      </c>
      <c r="I355" s="171">
        <v>242821174.33333334</v>
      </c>
    </row>
    <row r="356" spans="1:9">
      <c r="A356" s="10" t="s">
        <v>1499</v>
      </c>
      <c r="B356" s="170" t="s">
        <v>710</v>
      </c>
      <c r="C356" s="10" t="s">
        <v>711</v>
      </c>
      <c r="D356" s="10" t="s">
        <v>35</v>
      </c>
      <c r="E356" s="170" t="s">
        <v>670</v>
      </c>
      <c r="F356" s="171">
        <v>540081753</v>
      </c>
      <c r="G356" s="171">
        <v>528940683</v>
      </c>
      <c r="H356" s="171">
        <v>518113061</v>
      </c>
      <c r="I356" s="171">
        <v>529045165.66666669</v>
      </c>
    </row>
    <row r="357" spans="1:9">
      <c r="A357" s="10" t="s">
        <v>1500</v>
      </c>
      <c r="B357" s="170" t="s">
        <v>712</v>
      </c>
      <c r="C357" s="10" t="s">
        <v>713</v>
      </c>
      <c r="D357" s="10" t="s">
        <v>35</v>
      </c>
      <c r="E357" s="170" t="s">
        <v>670</v>
      </c>
      <c r="F357" s="171">
        <v>657122145</v>
      </c>
      <c r="G357" s="171">
        <v>676601183</v>
      </c>
      <c r="H357" s="171">
        <v>700547411</v>
      </c>
      <c r="I357" s="171">
        <v>678090246.33333337</v>
      </c>
    </row>
    <row r="358" spans="1:9">
      <c r="A358" s="10" t="s">
        <v>1501</v>
      </c>
      <c r="B358" s="170" t="s">
        <v>714</v>
      </c>
      <c r="C358" s="10" t="s">
        <v>715</v>
      </c>
      <c r="D358" s="10" t="s">
        <v>35</v>
      </c>
      <c r="E358" s="170" t="s">
        <v>670</v>
      </c>
      <c r="F358" s="171">
        <v>1642805559</v>
      </c>
      <c r="G358" s="171">
        <v>1658425130</v>
      </c>
      <c r="H358" s="171">
        <v>1684168799</v>
      </c>
      <c r="I358" s="171">
        <v>1661799829.3333333</v>
      </c>
    </row>
    <row r="359" spans="1:9">
      <c r="A359" s="10" t="s">
        <v>1502</v>
      </c>
      <c r="B359" s="170" t="s">
        <v>716</v>
      </c>
      <c r="C359" s="10" t="s">
        <v>717</v>
      </c>
      <c r="D359" s="10" t="s">
        <v>176</v>
      </c>
      <c r="E359" s="170" t="s">
        <v>670</v>
      </c>
      <c r="F359" s="171">
        <v>154838208</v>
      </c>
      <c r="G359" s="171">
        <v>148673684</v>
      </c>
      <c r="H359" s="171">
        <v>136911713</v>
      </c>
      <c r="I359" s="171">
        <v>146807868.33333334</v>
      </c>
    </row>
    <row r="360" spans="1:9">
      <c r="A360" s="10" t="s">
        <v>1503</v>
      </c>
      <c r="B360" s="170" t="s">
        <v>718</v>
      </c>
      <c r="C360" s="10" t="s">
        <v>719</v>
      </c>
      <c r="D360" s="10" t="s">
        <v>29</v>
      </c>
      <c r="E360" s="170" t="s">
        <v>670</v>
      </c>
      <c r="F360" s="171">
        <v>4465527710</v>
      </c>
      <c r="G360" s="171">
        <v>4527885602</v>
      </c>
      <c r="H360" s="171">
        <v>4750731315</v>
      </c>
      <c r="I360" s="171">
        <v>4581381542.333333</v>
      </c>
    </row>
    <row r="361" spans="1:9">
      <c r="A361" s="10" t="s">
        <v>1504</v>
      </c>
      <c r="B361" s="170" t="s">
        <v>720</v>
      </c>
      <c r="C361" s="10" t="s">
        <v>721</v>
      </c>
      <c r="D361" s="10" t="s">
        <v>13</v>
      </c>
      <c r="E361" s="170" t="s">
        <v>670</v>
      </c>
      <c r="F361" s="171">
        <v>6234359701</v>
      </c>
      <c r="G361" s="171">
        <v>6385559229</v>
      </c>
      <c r="H361" s="171">
        <v>6463681306</v>
      </c>
      <c r="I361" s="171">
        <v>6361200078.666667</v>
      </c>
    </row>
    <row r="362" spans="1:9">
      <c r="A362" s="10" t="s">
        <v>1505</v>
      </c>
      <c r="B362" s="170" t="s">
        <v>722</v>
      </c>
      <c r="C362" s="10" t="s">
        <v>723</v>
      </c>
      <c r="D362" s="10" t="s">
        <v>35</v>
      </c>
      <c r="E362" s="170" t="s">
        <v>670</v>
      </c>
      <c r="F362" s="171">
        <v>1915689940</v>
      </c>
      <c r="G362" s="171">
        <v>1978626505</v>
      </c>
      <c r="H362" s="171">
        <v>2052135202</v>
      </c>
      <c r="I362" s="171">
        <v>1982150549</v>
      </c>
    </row>
    <row r="363" spans="1:9">
      <c r="A363" s="10" t="s">
        <v>1506</v>
      </c>
      <c r="B363" s="170" t="s">
        <v>724</v>
      </c>
      <c r="C363" s="10" t="s">
        <v>725</v>
      </c>
      <c r="D363" s="10" t="s">
        <v>13</v>
      </c>
      <c r="E363" s="170" t="s">
        <v>670</v>
      </c>
      <c r="F363" s="171">
        <v>7186558937</v>
      </c>
      <c r="G363" s="171">
        <v>7354851699</v>
      </c>
      <c r="H363" s="171">
        <v>7460307716</v>
      </c>
      <c r="I363" s="171">
        <v>7333906117.333333</v>
      </c>
    </row>
    <row r="364" spans="1:9">
      <c r="A364" s="10" t="s">
        <v>1507</v>
      </c>
      <c r="B364" s="170" t="s">
        <v>726</v>
      </c>
      <c r="C364" s="10" t="s">
        <v>727</v>
      </c>
      <c r="D364" s="10" t="s">
        <v>35</v>
      </c>
      <c r="E364" s="170" t="s">
        <v>670</v>
      </c>
      <c r="F364" s="171">
        <v>911390885</v>
      </c>
      <c r="G364" s="171">
        <v>1016280693</v>
      </c>
      <c r="H364" s="171">
        <v>1035121351</v>
      </c>
      <c r="I364" s="171">
        <v>987597643</v>
      </c>
    </row>
    <row r="365" spans="1:9">
      <c r="A365" s="10" t="s">
        <v>1508</v>
      </c>
      <c r="B365" s="170" t="s">
        <v>728</v>
      </c>
      <c r="C365" s="10" t="s">
        <v>729</v>
      </c>
      <c r="D365" s="10" t="s">
        <v>13</v>
      </c>
      <c r="E365" s="170" t="s">
        <v>670</v>
      </c>
      <c r="F365" s="171">
        <v>1999678536</v>
      </c>
      <c r="G365" s="171">
        <v>2076708282</v>
      </c>
      <c r="H365" s="171">
        <v>2074801409</v>
      </c>
      <c r="I365" s="171">
        <v>2050396075.6666667</v>
      </c>
    </row>
    <row r="366" spans="1:9">
      <c r="A366" s="10" t="s">
        <v>1509</v>
      </c>
      <c r="B366" s="170" t="s">
        <v>730</v>
      </c>
      <c r="C366" s="10" t="s">
        <v>731</v>
      </c>
      <c r="D366" s="10" t="s">
        <v>13</v>
      </c>
      <c r="E366" s="170" t="s">
        <v>670</v>
      </c>
      <c r="F366" s="171">
        <v>10324911106</v>
      </c>
      <c r="G366" s="171">
        <v>10340959558</v>
      </c>
      <c r="H366" s="171">
        <v>10655321246</v>
      </c>
      <c r="I366" s="171">
        <v>10440397303.333334</v>
      </c>
    </row>
    <row r="367" spans="1:9">
      <c r="A367" s="10" t="s">
        <v>1510</v>
      </c>
      <c r="B367" s="170" t="s">
        <v>732</v>
      </c>
      <c r="C367" s="10" t="s">
        <v>733</v>
      </c>
      <c r="D367" s="10" t="s">
        <v>13</v>
      </c>
      <c r="E367" s="170" t="s">
        <v>670</v>
      </c>
      <c r="F367" s="171">
        <v>1758755065</v>
      </c>
      <c r="G367" s="171">
        <v>1770700462</v>
      </c>
      <c r="H367" s="171">
        <v>1828185832</v>
      </c>
      <c r="I367" s="171">
        <v>1785880453</v>
      </c>
    </row>
    <row r="368" spans="1:9">
      <c r="A368" s="10" t="s">
        <v>1511</v>
      </c>
      <c r="B368" s="170" t="s">
        <v>734</v>
      </c>
      <c r="C368" s="10" t="s">
        <v>735</v>
      </c>
      <c r="D368" s="10" t="s">
        <v>35</v>
      </c>
      <c r="E368" s="170" t="s">
        <v>670</v>
      </c>
      <c r="F368" s="171">
        <v>1312224416</v>
      </c>
      <c r="G368" s="171">
        <v>1317091450</v>
      </c>
      <c r="H368" s="171">
        <v>1386692135</v>
      </c>
      <c r="I368" s="171">
        <v>1338669333.6666667</v>
      </c>
    </row>
    <row r="369" spans="1:9">
      <c r="A369" s="10" t="s">
        <v>1512</v>
      </c>
      <c r="B369" s="170" t="s">
        <v>736</v>
      </c>
      <c r="C369" s="10" t="s">
        <v>737</v>
      </c>
      <c r="D369" s="10" t="s">
        <v>13</v>
      </c>
      <c r="E369" s="170" t="s">
        <v>670</v>
      </c>
      <c r="F369" s="171">
        <v>3468809193</v>
      </c>
      <c r="G369" s="171">
        <v>3657059936</v>
      </c>
      <c r="H369" s="171">
        <v>3760384461</v>
      </c>
      <c r="I369" s="171">
        <v>3628751196.6666665</v>
      </c>
    </row>
    <row r="370" spans="1:9">
      <c r="A370" s="10" t="s">
        <v>1513</v>
      </c>
      <c r="B370" s="170" t="s">
        <v>738</v>
      </c>
      <c r="C370" s="10" t="s">
        <v>739</v>
      </c>
      <c r="D370" s="10" t="s">
        <v>35</v>
      </c>
      <c r="E370" s="170" t="s">
        <v>670</v>
      </c>
      <c r="F370" s="171">
        <v>486110135</v>
      </c>
      <c r="G370" s="171">
        <v>521961381</v>
      </c>
      <c r="H370" s="171">
        <v>549157964</v>
      </c>
      <c r="I370" s="171">
        <v>519076493.33333331</v>
      </c>
    </row>
    <row r="371" spans="1:9">
      <c r="A371" s="10" t="s">
        <v>1514</v>
      </c>
      <c r="B371" s="170" t="s">
        <v>740</v>
      </c>
      <c r="C371" s="10" t="s">
        <v>741</v>
      </c>
      <c r="D371" s="10" t="s">
        <v>35</v>
      </c>
      <c r="E371" s="170" t="s">
        <v>670</v>
      </c>
      <c r="F371" s="171">
        <v>3017718335</v>
      </c>
      <c r="G371" s="171">
        <v>3127662817</v>
      </c>
      <c r="H371" s="171">
        <v>3104736168</v>
      </c>
      <c r="I371" s="171">
        <v>3083372440</v>
      </c>
    </row>
    <row r="372" spans="1:9">
      <c r="A372" s="10" t="s">
        <v>1515</v>
      </c>
      <c r="B372" s="170" t="s">
        <v>742</v>
      </c>
      <c r="C372" s="10" t="s">
        <v>743</v>
      </c>
      <c r="D372" s="10" t="s">
        <v>13</v>
      </c>
      <c r="E372" s="170" t="s">
        <v>670</v>
      </c>
      <c r="F372" s="171">
        <v>4535603976</v>
      </c>
      <c r="G372" s="171">
        <v>4670036039</v>
      </c>
      <c r="H372" s="171">
        <v>4755483377</v>
      </c>
      <c r="I372" s="171">
        <v>4653707797.333333</v>
      </c>
    </row>
    <row r="373" spans="1:9">
      <c r="A373" s="10" t="s">
        <v>1516</v>
      </c>
      <c r="B373" s="170" t="s">
        <v>744</v>
      </c>
      <c r="C373" s="10" t="s">
        <v>745</v>
      </c>
      <c r="D373" s="10" t="s">
        <v>35</v>
      </c>
      <c r="E373" s="170" t="s">
        <v>670</v>
      </c>
      <c r="F373" s="171">
        <v>1144338878</v>
      </c>
      <c r="G373" s="171">
        <v>1152305117</v>
      </c>
      <c r="H373" s="171">
        <v>1190113119</v>
      </c>
      <c r="I373" s="171">
        <v>1162252371.3333333</v>
      </c>
    </row>
    <row r="374" spans="1:9">
      <c r="A374" s="10" t="s">
        <v>1517</v>
      </c>
      <c r="B374" s="170" t="s">
        <v>746</v>
      </c>
      <c r="C374" s="10" t="s">
        <v>747</v>
      </c>
      <c r="D374" s="10" t="s">
        <v>13</v>
      </c>
      <c r="E374" s="170" t="s">
        <v>670</v>
      </c>
      <c r="F374" s="171">
        <v>2323613333</v>
      </c>
      <c r="G374" s="171">
        <v>2338059249</v>
      </c>
      <c r="H374" s="171">
        <v>2436005911</v>
      </c>
      <c r="I374" s="171">
        <v>2365892831</v>
      </c>
    </row>
    <row r="375" spans="1:9">
      <c r="A375" s="10" t="s">
        <v>1518</v>
      </c>
      <c r="B375" s="170" t="s">
        <v>748</v>
      </c>
      <c r="C375" s="10" t="s">
        <v>749</v>
      </c>
      <c r="D375" s="10" t="s">
        <v>35</v>
      </c>
      <c r="E375" s="170" t="s">
        <v>670</v>
      </c>
      <c r="F375" s="171">
        <v>2029271118</v>
      </c>
      <c r="G375" s="171">
        <v>2061518094</v>
      </c>
      <c r="H375" s="171">
        <v>2118820885</v>
      </c>
      <c r="I375" s="171">
        <v>2069870032.3333333</v>
      </c>
    </row>
    <row r="376" spans="1:9">
      <c r="A376" s="10" t="s">
        <v>1519</v>
      </c>
      <c r="B376" s="170" t="s">
        <v>750</v>
      </c>
      <c r="C376" s="10" t="s">
        <v>751</v>
      </c>
      <c r="D376" s="10" t="s">
        <v>35</v>
      </c>
      <c r="E376" s="170" t="s">
        <v>670</v>
      </c>
      <c r="F376" s="171">
        <v>85758772</v>
      </c>
      <c r="G376" s="171">
        <v>82507544</v>
      </c>
      <c r="H376" s="171">
        <v>85912641</v>
      </c>
      <c r="I376" s="171">
        <v>84726319</v>
      </c>
    </row>
    <row r="377" spans="1:9">
      <c r="A377" s="10" t="s">
        <v>1520</v>
      </c>
      <c r="B377" s="170" t="s">
        <v>752</v>
      </c>
      <c r="C377" s="10" t="s">
        <v>753</v>
      </c>
      <c r="D377" s="10" t="s">
        <v>35</v>
      </c>
      <c r="E377" s="170" t="s">
        <v>670</v>
      </c>
      <c r="F377" s="171">
        <v>3338372433</v>
      </c>
      <c r="G377" s="171">
        <v>3336275906</v>
      </c>
      <c r="H377" s="171">
        <v>3427549226</v>
      </c>
      <c r="I377" s="171">
        <v>3367399188.3333335</v>
      </c>
    </row>
    <row r="378" spans="1:9">
      <c r="A378" s="10" t="s">
        <v>1521</v>
      </c>
      <c r="B378" s="170" t="s">
        <v>754</v>
      </c>
      <c r="C378" s="10" t="s">
        <v>755</v>
      </c>
      <c r="D378" s="10" t="s">
        <v>35</v>
      </c>
      <c r="E378" s="170" t="s">
        <v>670</v>
      </c>
      <c r="F378" s="171">
        <v>672412319</v>
      </c>
      <c r="G378" s="171">
        <v>627242455</v>
      </c>
      <c r="H378" s="171">
        <v>674490096</v>
      </c>
      <c r="I378" s="171">
        <v>658048290</v>
      </c>
    </row>
    <row r="379" spans="1:9">
      <c r="A379" s="10" t="s">
        <v>1522</v>
      </c>
      <c r="B379" s="170" t="s">
        <v>756</v>
      </c>
      <c r="C379" s="10" t="s">
        <v>757</v>
      </c>
      <c r="D379" s="10" t="s">
        <v>35</v>
      </c>
      <c r="E379" s="170" t="s">
        <v>670</v>
      </c>
      <c r="F379" s="171">
        <v>2159565758</v>
      </c>
      <c r="G379" s="171">
        <v>2282717621</v>
      </c>
      <c r="H379" s="171">
        <v>2273980283</v>
      </c>
      <c r="I379" s="171">
        <v>2238754554</v>
      </c>
    </row>
    <row r="380" spans="1:9">
      <c r="A380" s="10" t="s">
        <v>1523</v>
      </c>
      <c r="B380" s="170" t="s">
        <v>758</v>
      </c>
      <c r="C380" s="10" t="s">
        <v>759</v>
      </c>
      <c r="D380" s="10" t="s">
        <v>35</v>
      </c>
      <c r="E380" s="170" t="s">
        <v>670</v>
      </c>
      <c r="F380" s="171">
        <v>1062391862</v>
      </c>
      <c r="G380" s="171">
        <v>1119293254</v>
      </c>
      <c r="H380" s="171">
        <v>1164849593</v>
      </c>
      <c r="I380" s="171">
        <v>1115511569.6666667</v>
      </c>
    </row>
    <row r="381" spans="1:9">
      <c r="A381" s="10" t="s">
        <v>1524</v>
      </c>
      <c r="B381" s="170" t="s">
        <v>760</v>
      </c>
      <c r="C381" s="10" t="s">
        <v>759</v>
      </c>
      <c r="D381" s="10" t="s">
        <v>13</v>
      </c>
      <c r="E381" s="170" t="s">
        <v>670</v>
      </c>
      <c r="F381" s="171">
        <v>51592691</v>
      </c>
      <c r="G381" s="171">
        <v>51591130</v>
      </c>
      <c r="H381" s="171">
        <v>52545755</v>
      </c>
      <c r="I381" s="171">
        <v>51909858.666666664</v>
      </c>
    </row>
    <row r="382" spans="1:9">
      <c r="A382" s="10" t="s">
        <v>1525</v>
      </c>
      <c r="B382" s="170" t="s">
        <v>761</v>
      </c>
      <c r="C382" s="10" t="s">
        <v>762</v>
      </c>
      <c r="D382" s="10" t="s">
        <v>35</v>
      </c>
      <c r="E382" s="170" t="s">
        <v>670</v>
      </c>
      <c r="F382" s="171">
        <v>367747554</v>
      </c>
      <c r="G382" s="171">
        <v>388099480</v>
      </c>
      <c r="H382" s="171">
        <v>402350370</v>
      </c>
      <c r="I382" s="171">
        <v>386065801.33333331</v>
      </c>
    </row>
    <row r="383" spans="1:9">
      <c r="A383" s="10" t="s">
        <v>1526</v>
      </c>
      <c r="B383" s="170" t="s">
        <v>763</v>
      </c>
      <c r="C383" s="10" t="s">
        <v>764</v>
      </c>
      <c r="D383" s="10" t="s">
        <v>35</v>
      </c>
      <c r="E383" s="170" t="s">
        <v>670</v>
      </c>
      <c r="F383" s="171">
        <v>3487646740</v>
      </c>
      <c r="G383" s="171">
        <v>3545799775</v>
      </c>
      <c r="H383" s="171">
        <v>3871548762</v>
      </c>
      <c r="I383" s="171">
        <v>3634998425.6666665</v>
      </c>
    </row>
    <row r="384" spans="1:9">
      <c r="A384" s="10" t="s">
        <v>1527</v>
      </c>
      <c r="B384" s="170" t="s">
        <v>765</v>
      </c>
      <c r="C384" s="10" t="s">
        <v>766</v>
      </c>
      <c r="D384" s="10" t="s">
        <v>35</v>
      </c>
      <c r="E384" s="170" t="s">
        <v>670</v>
      </c>
      <c r="F384" s="171">
        <v>1117461317</v>
      </c>
      <c r="G384" s="171">
        <v>1191391637</v>
      </c>
      <c r="H384" s="171">
        <v>1196920885</v>
      </c>
      <c r="I384" s="171">
        <v>1168591279.6666667</v>
      </c>
    </row>
    <row r="385" spans="1:9">
      <c r="A385" s="10" t="s">
        <v>1528</v>
      </c>
      <c r="B385" s="170" t="s">
        <v>767</v>
      </c>
      <c r="C385" s="10" t="s">
        <v>768</v>
      </c>
      <c r="D385" s="10" t="s">
        <v>35</v>
      </c>
      <c r="E385" s="170" t="s">
        <v>670</v>
      </c>
      <c r="F385" s="171">
        <v>499307195</v>
      </c>
      <c r="G385" s="171">
        <v>523478507</v>
      </c>
      <c r="H385" s="171">
        <v>541061238</v>
      </c>
      <c r="I385" s="171">
        <v>521282313.33333331</v>
      </c>
    </row>
    <row r="386" spans="1:9">
      <c r="A386" s="10" t="s">
        <v>1529</v>
      </c>
      <c r="B386" s="170" t="s">
        <v>769</v>
      </c>
      <c r="C386" s="10" t="s">
        <v>770</v>
      </c>
      <c r="D386" s="10" t="s">
        <v>13</v>
      </c>
      <c r="E386" s="170" t="s">
        <v>670</v>
      </c>
      <c r="F386" s="171">
        <v>1227496834</v>
      </c>
      <c r="G386" s="171">
        <v>1263545689</v>
      </c>
      <c r="H386" s="171">
        <v>1243668810</v>
      </c>
      <c r="I386" s="171">
        <v>1244903777.6666667</v>
      </c>
    </row>
    <row r="387" spans="1:9">
      <c r="A387" s="10" t="s">
        <v>1530</v>
      </c>
      <c r="B387" s="170" t="s">
        <v>771</v>
      </c>
      <c r="C387" s="10" t="s">
        <v>772</v>
      </c>
      <c r="D387" s="10" t="s">
        <v>13</v>
      </c>
      <c r="E387" s="170" t="s">
        <v>670</v>
      </c>
      <c r="F387" s="171">
        <v>5609047098</v>
      </c>
      <c r="G387" s="171">
        <v>5708641355</v>
      </c>
      <c r="H387" s="171">
        <v>5916116544</v>
      </c>
      <c r="I387" s="171">
        <v>5744601665.666667</v>
      </c>
    </row>
    <row r="388" spans="1:9">
      <c r="A388" s="10" t="s">
        <v>1531</v>
      </c>
      <c r="B388" s="170" t="s">
        <v>773</v>
      </c>
      <c r="C388" s="10" t="s">
        <v>774</v>
      </c>
      <c r="D388" s="10" t="s">
        <v>35</v>
      </c>
      <c r="E388" s="170" t="s">
        <v>670</v>
      </c>
      <c r="F388" s="171">
        <v>1216200608</v>
      </c>
      <c r="G388" s="171">
        <v>1237615345</v>
      </c>
      <c r="H388" s="171">
        <v>1288492588</v>
      </c>
      <c r="I388" s="171">
        <v>1247436180.3333333</v>
      </c>
    </row>
    <row r="389" spans="1:9">
      <c r="A389" s="10" t="s">
        <v>1532</v>
      </c>
      <c r="B389" s="169" t="s">
        <v>775</v>
      </c>
      <c r="C389" s="10" t="s">
        <v>776</v>
      </c>
      <c r="D389" s="10" t="s">
        <v>27</v>
      </c>
      <c r="E389" s="170" t="s">
        <v>776</v>
      </c>
      <c r="F389" s="171">
        <v>90261755982</v>
      </c>
      <c r="G389" s="171">
        <v>90939499128</v>
      </c>
      <c r="H389" s="171">
        <v>92508395488</v>
      </c>
      <c r="I389" s="171">
        <v>91236550199.333328</v>
      </c>
    </row>
    <row r="390" spans="1:9">
      <c r="A390" s="10" t="s">
        <v>1533</v>
      </c>
      <c r="B390" s="170" t="s">
        <v>777</v>
      </c>
      <c r="C390" s="10" t="s">
        <v>778</v>
      </c>
      <c r="D390" s="10" t="s">
        <v>53</v>
      </c>
      <c r="E390" s="170" t="s">
        <v>776</v>
      </c>
      <c r="F390" s="171">
        <v>1138936010</v>
      </c>
      <c r="G390" s="171">
        <v>1115493134</v>
      </c>
      <c r="H390" s="171">
        <v>1157120280</v>
      </c>
      <c r="I390" s="171">
        <v>1137183141.3333333</v>
      </c>
    </row>
    <row r="391" spans="1:9">
      <c r="A391" s="10" t="s">
        <v>1534</v>
      </c>
      <c r="B391" s="170" t="s">
        <v>779</v>
      </c>
      <c r="C391" s="10" t="s">
        <v>778</v>
      </c>
      <c r="D391" s="10" t="s">
        <v>13</v>
      </c>
      <c r="E391" s="170" t="s">
        <v>776</v>
      </c>
      <c r="F391" s="171">
        <v>920560685</v>
      </c>
      <c r="G391" s="171">
        <v>915835359</v>
      </c>
      <c r="H391" s="171">
        <v>910943339</v>
      </c>
      <c r="I391" s="171">
        <v>915779794.33333337</v>
      </c>
    </row>
    <row r="392" spans="1:9">
      <c r="A392" s="10" t="s">
        <v>1535</v>
      </c>
      <c r="B392" s="170" t="s">
        <v>780</v>
      </c>
      <c r="C392" s="10" t="s">
        <v>781</v>
      </c>
      <c r="D392" s="10" t="s">
        <v>35</v>
      </c>
      <c r="E392" s="170" t="s">
        <v>776</v>
      </c>
      <c r="F392" s="171">
        <v>1007711883</v>
      </c>
      <c r="G392" s="171">
        <v>952164512</v>
      </c>
      <c r="H392" s="171">
        <v>941730325</v>
      </c>
      <c r="I392" s="171">
        <v>967202240</v>
      </c>
    </row>
    <row r="393" spans="1:9">
      <c r="A393" s="10" t="s">
        <v>1536</v>
      </c>
      <c r="B393" s="170" t="s">
        <v>782</v>
      </c>
      <c r="C393" s="10" t="s">
        <v>783</v>
      </c>
      <c r="D393" s="10" t="s">
        <v>35</v>
      </c>
      <c r="E393" s="170" t="s">
        <v>776</v>
      </c>
      <c r="F393" s="171">
        <v>2308624761</v>
      </c>
      <c r="G393" s="171">
        <v>2385325501</v>
      </c>
      <c r="H393" s="171">
        <v>2447978625</v>
      </c>
      <c r="I393" s="171">
        <v>2380642962.3333335</v>
      </c>
    </row>
    <row r="394" spans="1:9">
      <c r="A394" s="10" t="s">
        <v>1537</v>
      </c>
      <c r="B394" s="170" t="s">
        <v>784</v>
      </c>
      <c r="C394" s="10" t="s">
        <v>783</v>
      </c>
      <c r="D394" s="10" t="s">
        <v>13</v>
      </c>
      <c r="E394" s="170" t="s">
        <v>776</v>
      </c>
      <c r="F394" s="171">
        <v>3316958488</v>
      </c>
      <c r="G394" s="171">
        <v>3396932412</v>
      </c>
      <c r="H394" s="171">
        <v>3464080375</v>
      </c>
      <c r="I394" s="171">
        <v>3392657091.6666665</v>
      </c>
    </row>
    <row r="395" spans="1:9">
      <c r="A395" s="10" t="s">
        <v>1538</v>
      </c>
      <c r="B395" s="170" t="s">
        <v>785</v>
      </c>
      <c r="C395" s="10" t="s">
        <v>786</v>
      </c>
      <c r="D395" s="10" t="s">
        <v>35</v>
      </c>
      <c r="E395" s="170" t="s">
        <v>776</v>
      </c>
      <c r="F395" s="171">
        <v>463171860</v>
      </c>
      <c r="G395" s="171">
        <v>389556447</v>
      </c>
      <c r="H395" s="171">
        <v>398981670</v>
      </c>
      <c r="I395" s="171">
        <v>417236659</v>
      </c>
    </row>
    <row r="396" spans="1:9">
      <c r="A396" s="10" t="s">
        <v>1539</v>
      </c>
      <c r="B396" s="170" t="s">
        <v>787</v>
      </c>
      <c r="C396" s="10" t="s">
        <v>786</v>
      </c>
      <c r="D396" s="10" t="s">
        <v>13</v>
      </c>
      <c r="E396" s="170" t="s">
        <v>776</v>
      </c>
      <c r="F396" s="171">
        <v>1871756354</v>
      </c>
      <c r="G396" s="171">
        <v>1893837691</v>
      </c>
      <c r="H396" s="171">
        <v>1890515617</v>
      </c>
      <c r="I396" s="171">
        <v>1885369887.3333333</v>
      </c>
    </row>
    <row r="397" spans="1:9">
      <c r="A397" s="10" t="s">
        <v>1540</v>
      </c>
      <c r="B397" s="170" t="s">
        <v>788</v>
      </c>
      <c r="C397" s="10" t="s">
        <v>789</v>
      </c>
      <c r="D397" s="10" t="s">
        <v>13</v>
      </c>
      <c r="E397" s="170" t="s">
        <v>776</v>
      </c>
      <c r="F397" s="171">
        <v>3235990965</v>
      </c>
      <c r="G397" s="171">
        <v>3357935206</v>
      </c>
      <c r="H397" s="171">
        <v>3279370988</v>
      </c>
      <c r="I397" s="171">
        <v>3291099053</v>
      </c>
    </row>
    <row r="398" spans="1:9">
      <c r="A398" s="10" t="s">
        <v>1541</v>
      </c>
      <c r="B398" s="170" t="s">
        <v>790</v>
      </c>
      <c r="C398" s="10" t="s">
        <v>791</v>
      </c>
      <c r="D398" s="10" t="s">
        <v>53</v>
      </c>
      <c r="E398" s="170" t="s">
        <v>776</v>
      </c>
      <c r="F398" s="171">
        <v>1294957930</v>
      </c>
      <c r="G398" s="171">
        <v>1296442015</v>
      </c>
      <c r="H398" s="171">
        <v>1330065884</v>
      </c>
      <c r="I398" s="171">
        <v>1307155276.3333333</v>
      </c>
    </row>
    <row r="399" spans="1:9">
      <c r="A399" s="10" t="s">
        <v>1542</v>
      </c>
      <c r="B399" s="170" t="s">
        <v>792</v>
      </c>
      <c r="C399" s="10" t="s">
        <v>793</v>
      </c>
      <c r="D399" s="10" t="s">
        <v>13</v>
      </c>
      <c r="E399" s="170" t="s">
        <v>776</v>
      </c>
      <c r="F399" s="171">
        <v>3582822243</v>
      </c>
      <c r="G399" s="171">
        <v>3373873147</v>
      </c>
      <c r="H399" s="171">
        <v>3270310305</v>
      </c>
      <c r="I399" s="171">
        <v>3409001898.3333335</v>
      </c>
    </row>
    <row r="400" spans="1:9">
      <c r="A400" s="10" t="s">
        <v>1543</v>
      </c>
      <c r="B400" s="170" t="s">
        <v>794</v>
      </c>
      <c r="C400" s="10" t="s">
        <v>795</v>
      </c>
      <c r="D400" s="10" t="s">
        <v>35</v>
      </c>
      <c r="E400" s="170" t="s">
        <v>776</v>
      </c>
      <c r="F400" s="171">
        <v>2984071903</v>
      </c>
      <c r="G400" s="171">
        <v>3077786660</v>
      </c>
      <c r="H400" s="171">
        <v>3164679383</v>
      </c>
      <c r="I400" s="171">
        <v>3075512648.6666665</v>
      </c>
    </row>
    <row r="401" spans="1:9">
      <c r="A401" s="10" t="s">
        <v>1544</v>
      </c>
      <c r="B401" s="170" t="s">
        <v>796</v>
      </c>
      <c r="C401" s="10" t="s">
        <v>797</v>
      </c>
      <c r="D401" s="10" t="s">
        <v>13</v>
      </c>
      <c r="E401" s="170" t="s">
        <v>776</v>
      </c>
      <c r="F401" s="171">
        <v>3841012208</v>
      </c>
      <c r="G401" s="171">
        <v>4060359104</v>
      </c>
      <c r="H401" s="171">
        <v>4152265959</v>
      </c>
      <c r="I401" s="171">
        <v>4017879090.3333335</v>
      </c>
    </row>
    <row r="402" spans="1:9">
      <c r="A402" s="10" t="s">
        <v>1545</v>
      </c>
      <c r="B402" s="170" t="s">
        <v>798</v>
      </c>
      <c r="C402" s="10" t="s">
        <v>799</v>
      </c>
      <c r="D402" s="10" t="s">
        <v>13</v>
      </c>
      <c r="E402" s="170" t="s">
        <v>776</v>
      </c>
      <c r="F402" s="171">
        <v>2207971749</v>
      </c>
      <c r="G402" s="171">
        <v>2263149501</v>
      </c>
      <c r="H402" s="171">
        <v>2197538190</v>
      </c>
      <c r="I402" s="171">
        <v>2222886480</v>
      </c>
    </row>
    <row r="403" spans="1:9">
      <c r="A403" s="10" t="s">
        <v>1546</v>
      </c>
      <c r="B403" s="170" t="s">
        <v>800</v>
      </c>
      <c r="C403" s="10" t="s">
        <v>801</v>
      </c>
      <c r="D403" s="10" t="s">
        <v>13</v>
      </c>
      <c r="E403" s="170" t="s">
        <v>776</v>
      </c>
      <c r="F403" s="171">
        <v>2609029725</v>
      </c>
      <c r="G403" s="171">
        <v>2614818305</v>
      </c>
      <c r="H403" s="171">
        <v>2673567968</v>
      </c>
      <c r="I403" s="171">
        <v>2632471999.3333335</v>
      </c>
    </row>
    <row r="404" spans="1:9">
      <c r="A404" s="10" t="s">
        <v>1547</v>
      </c>
      <c r="B404" s="170" t="s">
        <v>802</v>
      </c>
      <c r="C404" s="10" t="s">
        <v>803</v>
      </c>
      <c r="D404" s="10" t="s">
        <v>35</v>
      </c>
      <c r="E404" s="170" t="s">
        <v>776</v>
      </c>
      <c r="F404" s="171">
        <v>2116818976</v>
      </c>
      <c r="G404" s="171">
        <v>2109323195</v>
      </c>
      <c r="H404" s="171">
        <v>2128774770</v>
      </c>
      <c r="I404" s="171">
        <v>2118305647</v>
      </c>
    </row>
    <row r="405" spans="1:9">
      <c r="A405" s="10" t="s">
        <v>1548</v>
      </c>
      <c r="B405" s="170" t="s">
        <v>804</v>
      </c>
      <c r="C405" s="10" t="s">
        <v>805</v>
      </c>
      <c r="D405" s="10" t="s">
        <v>35</v>
      </c>
      <c r="E405" s="170" t="s">
        <v>776</v>
      </c>
      <c r="F405" s="171">
        <v>1340810338</v>
      </c>
      <c r="G405" s="171">
        <v>1347887269</v>
      </c>
      <c r="H405" s="171">
        <v>1362558729</v>
      </c>
      <c r="I405" s="171">
        <v>1350418778.6666667</v>
      </c>
    </row>
    <row r="406" spans="1:9">
      <c r="A406" s="10" t="s">
        <v>1549</v>
      </c>
      <c r="B406" s="170" t="s">
        <v>806</v>
      </c>
      <c r="C406" s="10" t="s">
        <v>807</v>
      </c>
      <c r="D406" s="10" t="s">
        <v>35</v>
      </c>
      <c r="E406" s="170" t="s">
        <v>776</v>
      </c>
      <c r="F406" s="171">
        <v>3807019312</v>
      </c>
      <c r="G406" s="171">
        <v>3844239880</v>
      </c>
      <c r="H406" s="171">
        <v>4016907486</v>
      </c>
      <c r="I406" s="171">
        <v>3889388892.6666665</v>
      </c>
    </row>
    <row r="407" spans="1:9">
      <c r="A407" s="10" t="s">
        <v>1550</v>
      </c>
      <c r="B407" s="170" t="s">
        <v>808</v>
      </c>
      <c r="C407" s="10" t="s">
        <v>809</v>
      </c>
      <c r="D407" s="10" t="s">
        <v>35</v>
      </c>
      <c r="E407" s="170" t="s">
        <v>776</v>
      </c>
      <c r="F407" s="171">
        <v>1399439498</v>
      </c>
      <c r="G407" s="171">
        <v>1367341547</v>
      </c>
      <c r="H407" s="171">
        <v>1373594939</v>
      </c>
      <c r="I407" s="171">
        <v>1380125328</v>
      </c>
    </row>
    <row r="408" spans="1:9">
      <c r="A408" s="10" t="s">
        <v>1551</v>
      </c>
      <c r="B408" s="170" t="s">
        <v>810</v>
      </c>
      <c r="C408" s="10" t="s">
        <v>809</v>
      </c>
      <c r="D408" s="10" t="s">
        <v>13</v>
      </c>
      <c r="E408" s="170" t="s">
        <v>776</v>
      </c>
      <c r="F408" s="171">
        <v>1963570383</v>
      </c>
      <c r="G408" s="171">
        <v>1942328708</v>
      </c>
      <c r="H408" s="171">
        <v>1955446555</v>
      </c>
      <c r="I408" s="171">
        <v>1953781882</v>
      </c>
    </row>
    <row r="409" spans="1:9">
      <c r="A409" s="10" t="s">
        <v>1552</v>
      </c>
      <c r="B409" s="170" t="s">
        <v>811</v>
      </c>
      <c r="C409" s="10" t="s">
        <v>812</v>
      </c>
      <c r="D409" s="10" t="s">
        <v>13</v>
      </c>
      <c r="E409" s="170" t="s">
        <v>776</v>
      </c>
      <c r="F409" s="171">
        <v>421809812</v>
      </c>
      <c r="G409" s="171">
        <v>421479442</v>
      </c>
      <c r="H409" s="171">
        <v>428830180</v>
      </c>
      <c r="I409" s="171">
        <v>424039811.33333331</v>
      </c>
    </row>
    <row r="410" spans="1:9">
      <c r="A410" s="10" t="s">
        <v>1553</v>
      </c>
      <c r="B410" s="170" t="s">
        <v>813</v>
      </c>
      <c r="C410" s="10" t="s">
        <v>814</v>
      </c>
      <c r="D410" s="10" t="s">
        <v>13</v>
      </c>
      <c r="E410" s="170" t="s">
        <v>776</v>
      </c>
      <c r="F410" s="171">
        <v>4858882727</v>
      </c>
      <c r="G410" s="171">
        <v>4827726649</v>
      </c>
      <c r="H410" s="171">
        <v>5027460020</v>
      </c>
      <c r="I410" s="171">
        <v>4904689798.666667</v>
      </c>
    </row>
    <row r="411" spans="1:9">
      <c r="A411" s="10" t="s">
        <v>1554</v>
      </c>
      <c r="B411" s="170" t="s">
        <v>815</v>
      </c>
      <c r="C411" s="10" t="s">
        <v>776</v>
      </c>
      <c r="D411" s="10" t="s">
        <v>13</v>
      </c>
      <c r="E411" s="170" t="s">
        <v>776</v>
      </c>
      <c r="F411" s="171">
        <v>5079710534</v>
      </c>
      <c r="G411" s="171">
        <v>4918018005</v>
      </c>
      <c r="H411" s="171">
        <v>5262975795</v>
      </c>
      <c r="I411" s="171">
        <v>5086901444.666667</v>
      </c>
    </row>
    <row r="412" spans="1:9">
      <c r="A412" s="10" t="s">
        <v>1555</v>
      </c>
      <c r="B412" s="170" t="s">
        <v>816</v>
      </c>
      <c r="C412" s="10" t="s">
        <v>817</v>
      </c>
      <c r="D412" s="10" t="s">
        <v>35</v>
      </c>
      <c r="E412" s="170" t="s">
        <v>776</v>
      </c>
      <c r="F412" s="171">
        <v>1414396476</v>
      </c>
      <c r="G412" s="171">
        <v>1409176495</v>
      </c>
      <c r="H412" s="171">
        <v>1467011177</v>
      </c>
      <c r="I412" s="171">
        <v>1430194716</v>
      </c>
    </row>
    <row r="413" spans="1:9">
      <c r="A413" s="10" t="s">
        <v>1556</v>
      </c>
      <c r="B413" s="170" t="s">
        <v>818</v>
      </c>
      <c r="C413" s="10" t="s">
        <v>819</v>
      </c>
      <c r="D413" s="10" t="s">
        <v>53</v>
      </c>
      <c r="E413" s="170" t="s">
        <v>776</v>
      </c>
      <c r="F413" s="171">
        <v>2584752534</v>
      </c>
      <c r="G413" s="171">
        <v>2762474216</v>
      </c>
      <c r="H413" s="171">
        <v>2878767492</v>
      </c>
      <c r="I413" s="171">
        <v>2741998080.6666665</v>
      </c>
    </row>
    <row r="414" spans="1:9">
      <c r="A414" s="10" t="s">
        <v>1557</v>
      </c>
      <c r="B414" s="170" t="s">
        <v>820</v>
      </c>
      <c r="C414" s="10" t="s">
        <v>821</v>
      </c>
      <c r="D414" s="10" t="s">
        <v>35</v>
      </c>
      <c r="E414" s="170" t="s">
        <v>776</v>
      </c>
      <c r="F414" s="171">
        <v>1315258086</v>
      </c>
      <c r="G414" s="171">
        <v>1323263884</v>
      </c>
      <c r="H414" s="171">
        <v>1317904452</v>
      </c>
      <c r="I414" s="171">
        <v>1318808807.3333333</v>
      </c>
    </row>
    <row r="415" spans="1:9">
      <c r="A415" s="10" t="s">
        <v>1558</v>
      </c>
      <c r="B415" s="170" t="s">
        <v>822</v>
      </c>
      <c r="C415" s="10" t="s">
        <v>823</v>
      </c>
      <c r="D415" s="10" t="s">
        <v>35</v>
      </c>
      <c r="E415" s="170" t="s">
        <v>776</v>
      </c>
      <c r="F415" s="171">
        <v>758176431</v>
      </c>
      <c r="G415" s="171">
        <v>753466710</v>
      </c>
      <c r="H415" s="171">
        <v>764133753</v>
      </c>
      <c r="I415" s="171">
        <v>758592298</v>
      </c>
    </row>
    <row r="416" spans="1:9">
      <c r="A416" s="10" t="s">
        <v>1559</v>
      </c>
      <c r="B416" s="170" t="s">
        <v>824</v>
      </c>
      <c r="C416" s="10" t="s">
        <v>825</v>
      </c>
      <c r="D416" s="10" t="s">
        <v>13</v>
      </c>
      <c r="E416" s="170" t="s">
        <v>776</v>
      </c>
      <c r="F416" s="171">
        <v>2933654905</v>
      </c>
      <c r="G416" s="171">
        <v>3092723997</v>
      </c>
      <c r="H416" s="171">
        <v>3106612257</v>
      </c>
      <c r="I416" s="171">
        <v>3044330386.3333335</v>
      </c>
    </row>
    <row r="417" spans="1:9">
      <c r="A417" s="10" t="s">
        <v>1560</v>
      </c>
      <c r="B417" s="170" t="s">
        <v>826</v>
      </c>
      <c r="C417" s="10" t="s">
        <v>827</v>
      </c>
      <c r="D417" s="10" t="s">
        <v>35</v>
      </c>
      <c r="E417" s="170" t="s">
        <v>776</v>
      </c>
      <c r="F417" s="171">
        <v>256639333</v>
      </c>
      <c r="G417" s="171">
        <v>254195067</v>
      </c>
      <c r="H417" s="171">
        <v>264140396</v>
      </c>
      <c r="I417" s="171">
        <v>258324932</v>
      </c>
    </row>
    <row r="418" spans="1:9">
      <c r="A418" s="10" t="s">
        <v>1561</v>
      </c>
      <c r="B418" s="170" t="s">
        <v>828</v>
      </c>
      <c r="C418" s="10" t="s">
        <v>829</v>
      </c>
      <c r="D418" s="10" t="s">
        <v>13</v>
      </c>
      <c r="E418" s="170" t="s">
        <v>776</v>
      </c>
      <c r="F418" s="171">
        <v>8489705248</v>
      </c>
      <c r="G418" s="171">
        <v>8483599526</v>
      </c>
      <c r="H418" s="171">
        <v>8612637643</v>
      </c>
      <c r="I418" s="171">
        <v>8528647472.333333</v>
      </c>
    </row>
    <row r="419" spans="1:9">
      <c r="A419" s="10" t="s">
        <v>1562</v>
      </c>
      <c r="B419" s="170" t="s">
        <v>830</v>
      </c>
      <c r="C419" s="10" t="s">
        <v>831</v>
      </c>
      <c r="D419" s="10" t="s">
        <v>13</v>
      </c>
      <c r="E419" s="170" t="s">
        <v>776</v>
      </c>
      <c r="F419" s="171">
        <v>1660929959</v>
      </c>
      <c r="G419" s="171">
        <v>1769139108</v>
      </c>
      <c r="H419" s="171">
        <v>1738001618</v>
      </c>
      <c r="I419" s="171">
        <v>1722690228.3333333</v>
      </c>
    </row>
    <row r="420" spans="1:9">
      <c r="A420" s="10" t="s">
        <v>1563</v>
      </c>
      <c r="B420" s="170" t="s">
        <v>832</v>
      </c>
      <c r="C420" s="10" t="s">
        <v>833</v>
      </c>
      <c r="D420" s="10" t="s">
        <v>13</v>
      </c>
      <c r="E420" s="170" t="s">
        <v>776</v>
      </c>
      <c r="F420" s="171">
        <v>2569285320</v>
      </c>
      <c r="G420" s="171">
        <v>2582621786</v>
      </c>
      <c r="H420" s="171">
        <v>2635600828</v>
      </c>
      <c r="I420" s="171">
        <v>2595835978</v>
      </c>
    </row>
    <row r="421" spans="1:9">
      <c r="A421" s="10" t="s">
        <v>1564</v>
      </c>
      <c r="B421" s="170" t="s">
        <v>834</v>
      </c>
      <c r="C421" s="10" t="s">
        <v>835</v>
      </c>
      <c r="D421" s="10" t="s">
        <v>13</v>
      </c>
      <c r="E421" s="170" t="s">
        <v>776</v>
      </c>
      <c r="F421" s="171">
        <v>4318103119</v>
      </c>
      <c r="G421" s="171">
        <v>4281211799</v>
      </c>
      <c r="H421" s="171">
        <v>4323521327</v>
      </c>
      <c r="I421" s="171">
        <v>4307612081.666667</v>
      </c>
    </row>
    <row r="422" spans="1:9">
      <c r="A422" s="10" t="s">
        <v>1565</v>
      </c>
      <c r="B422" s="170" t="s">
        <v>836</v>
      </c>
      <c r="C422" s="10" t="s">
        <v>837</v>
      </c>
      <c r="D422" s="10" t="s">
        <v>35</v>
      </c>
      <c r="E422" s="170" t="s">
        <v>776</v>
      </c>
      <c r="F422" s="171">
        <v>849334298</v>
      </c>
      <c r="G422" s="171">
        <v>850060707</v>
      </c>
      <c r="H422" s="171">
        <v>859443721</v>
      </c>
      <c r="I422" s="171">
        <v>852946242</v>
      </c>
    </row>
    <row r="423" spans="1:9">
      <c r="A423" s="10" t="s">
        <v>1566</v>
      </c>
      <c r="B423" s="170" t="s">
        <v>838</v>
      </c>
      <c r="C423" s="10" t="s">
        <v>839</v>
      </c>
      <c r="D423" s="10" t="s">
        <v>35</v>
      </c>
      <c r="E423" s="170" t="s">
        <v>776</v>
      </c>
      <c r="F423" s="171">
        <v>841727470</v>
      </c>
      <c r="G423" s="171">
        <v>831952918</v>
      </c>
      <c r="H423" s="171">
        <v>897743818</v>
      </c>
      <c r="I423" s="171">
        <v>857141402</v>
      </c>
    </row>
    <row r="424" spans="1:9">
      <c r="A424" s="10" t="s">
        <v>1567</v>
      </c>
      <c r="B424" s="170" t="s">
        <v>840</v>
      </c>
      <c r="C424" s="10" t="s">
        <v>839</v>
      </c>
      <c r="D424" s="10" t="s">
        <v>13</v>
      </c>
      <c r="E424" s="170" t="s">
        <v>776</v>
      </c>
      <c r="F424" s="171">
        <v>3833484211</v>
      </c>
      <c r="G424" s="171">
        <v>3811464251</v>
      </c>
      <c r="H424" s="171">
        <v>3944516310</v>
      </c>
      <c r="I424" s="171">
        <v>3863154924</v>
      </c>
    </row>
    <row r="425" spans="1:9">
      <c r="A425" s="10" t="s">
        <v>1568</v>
      </c>
      <c r="B425" s="170" t="s">
        <v>841</v>
      </c>
      <c r="C425" s="10" t="s">
        <v>842</v>
      </c>
      <c r="D425" s="10" t="s">
        <v>13</v>
      </c>
      <c r="E425" s="170" t="s">
        <v>776</v>
      </c>
      <c r="F425" s="171">
        <v>3129871322</v>
      </c>
      <c r="G425" s="171">
        <v>3288002084</v>
      </c>
      <c r="H425" s="171">
        <v>3238671897</v>
      </c>
      <c r="I425" s="171">
        <v>3218848434.3333335</v>
      </c>
    </row>
    <row r="426" spans="1:9">
      <c r="A426" s="10" t="s">
        <v>1569</v>
      </c>
      <c r="B426" s="170" t="s">
        <v>843</v>
      </c>
      <c r="C426" s="10" t="s">
        <v>844</v>
      </c>
      <c r="D426" s="10" t="s">
        <v>35</v>
      </c>
      <c r="E426" s="170" t="s">
        <v>776</v>
      </c>
      <c r="F426" s="171">
        <v>70491677</v>
      </c>
      <c r="G426" s="171">
        <v>72141516</v>
      </c>
      <c r="H426" s="171">
        <v>72158685</v>
      </c>
      <c r="I426" s="171">
        <v>71597292.666666672</v>
      </c>
    </row>
    <row r="427" spans="1:9">
      <c r="A427" s="10" t="s">
        <v>1570</v>
      </c>
      <c r="B427" s="170" t="s">
        <v>845</v>
      </c>
      <c r="C427" s="10" t="s">
        <v>208</v>
      </c>
      <c r="D427" s="10" t="s">
        <v>13</v>
      </c>
      <c r="E427" s="170" t="s">
        <v>776</v>
      </c>
      <c r="F427" s="171">
        <v>2794696918</v>
      </c>
      <c r="G427" s="171">
        <v>2842650111</v>
      </c>
      <c r="H427" s="171">
        <v>2887353068</v>
      </c>
      <c r="I427" s="171">
        <v>2841566699</v>
      </c>
    </row>
    <row r="428" spans="1:9">
      <c r="A428" s="10" t="s">
        <v>1571</v>
      </c>
      <c r="B428" s="170" t="s">
        <v>846</v>
      </c>
      <c r="C428" s="10" t="s">
        <v>847</v>
      </c>
      <c r="D428" s="10" t="s">
        <v>35</v>
      </c>
      <c r="E428" s="170" t="s">
        <v>776</v>
      </c>
      <c r="F428" s="171">
        <v>669610331</v>
      </c>
      <c r="G428" s="171">
        <v>659501264</v>
      </c>
      <c r="H428" s="171">
        <v>664479664</v>
      </c>
      <c r="I428" s="171">
        <v>664530419.66666663</v>
      </c>
    </row>
    <row r="429" spans="1:9">
      <c r="A429" s="10" t="s">
        <v>1572</v>
      </c>
      <c r="B429" s="169" t="s">
        <v>848</v>
      </c>
      <c r="C429" s="10" t="s">
        <v>743</v>
      </c>
      <c r="D429" s="10" t="s">
        <v>27</v>
      </c>
      <c r="E429" s="170" t="s">
        <v>743</v>
      </c>
      <c r="F429" s="171">
        <v>91814286288</v>
      </c>
      <c r="G429" s="171">
        <v>93739445378</v>
      </c>
      <c r="H429" s="171">
        <v>96087050242</v>
      </c>
      <c r="I429" s="171">
        <v>93880260636</v>
      </c>
    </row>
    <row r="430" spans="1:9">
      <c r="A430" s="10" t="s">
        <v>1573</v>
      </c>
      <c r="B430" s="170" t="s">
        <v>849</v>
      </c>
      <c r="C430" s="10" t="s">
        <v>850</v>
      </c>
      <c r="D430" s="10" t="s">
        <v>35</v>
      </c>
      <c r="E430" s="170" t="s">
        <v>743</v>
      </c>
      <c r="F430" s="171">
        <v>1006431490</v>
      </c>
      <c r="G430" s="171">
        <v>1023079840</v>
      </c>
      <c r="H430" s="171">
        <v>1014914155</v>
      </c>
      <c r="I430" s="171">
        <v>1014808495</v>
      </c>
    </row>
    <row r="431" spans="1:9">
      <c r="A431" s="10" t="s">
        <v>1574</v>
      </c>
      <c r="B431" s="170" t="s">
        <v>851</v>
      </c>
      <c r="C431" s="10" t="s">
        <v>852</v>
      </c>
      <c r="D431" s="10" t="s">
        <v>35</v>
      </c>
      <c r="E431" s="170" t="s">
        <v>743</v>
      </c>
      <c r="F431" s="171">
        <v>1596844250</v>
      </c>
      <c r="G431" s="171">
        <v>1544013697</v>
      </c>
      <c r="H431" s="171">
        <v>1507310589</v>
      </c>
      <c r="I431" s="171">
        <v>1549389512</v>
      </c>
    </row>
    <row r="432" spans="1:9">
      <c r="A432" s="10" t="s">
        <v>1575</v>
      </c>
      <c r="B432" s="170" t="s">
        <v>853</v>
      </c>
      <c r="C432" s="10" t="s">
        <v>854</v>
      </c>
      <c r="D432" s="10" t="s">
        <v>35</v>
      </c>
      <c r="E432" s="170" t="s">
        <v>743</v>
      </c>
      <c r="F432" s="171">
        <v>1985052521</v>
      </c>
      <c r="G432" s="171">
        <v>2025713964</v>
      </c>
      <c r="H432" s="171">
        <v>2040701321</v>
      </c>
      <c r="I432" s="171">
        <v>2017155935.3333333</v>
      </c>
    </row>
    <row r="433" spans="1:9">
      <c r="A433" s="10" t="s">
        <v>1576</v>
      </c>
      <c r="B433" s="170" t="s">
        <v>855</v>
      </c>
      <c r="C433" s="10" t="s">
        <v>856</v>
      </c>
      <c r="D433" s="10" t="s">
        <v>35</v>
      </c>
      <c r="E433" s="170" t="s">
        <v>743</v>
      </c>
      <c r="F433" s="171">
        <v>872587555</v>
      </c>
      <c r="G433" s="171">
        <v>872014091</v>
      </c>
      <c r="H433" s="171">
        <v>869110149</v>
      </c>
      <c r="I433" s="171">
        <v>871237265</v>
      </c>
    </row>
    <row r="434" spans="1:9">
      <c r="A434" s="10" t="s">
        <v>1577</v>
      </c>
      <c r="B434" s="170" t="s">
        <v>857</v>
      </c>
      <c r="C434" s="10" t="s">
        <v>858</v>
      </c>
      <c r="D434" s="10" t="s">
        <v>13</v>
      </c>
      <c r="E434" s="170" t="s">
        <v>743</v>
      </c>
      <c r="F434" s="171">
        <v>5085746563</v>
      </c>
      <c r="G434" s="171">
        <v>5141490630</v>
      </c>
      <c r="H434" s="171">
        <v>5282369279</v>
      </c>
      <c r="I434" s="171">
        <v>5169868824</v>
      </c>
    </row>
    <row r="435" spans="1:9">
      <c r="A435" s="10" t="s">
        <v>1578</v>
      </c>
      <c r="B435" s="170" t="s">
        <v>859</v>
      </c>
      <c r="C435" s="10" t="s">
        <v>860</v>
      </c>
      <c r="D435" s="10" t="s">
        <v>13</v>
      </c>
      <c r="E435" s="170" t="s">
        <v>743</v>
      </c>
      <c r="F435" s="171">
        <v>10423856050</v>
      </c>
      <c r="G435" s="171">
        <v>10524467779</v>
      </c>
      <c r="H435" s="171">
        <v>10675864669</v>
      </c>
      <c r="I435" s="171">
        <v>10541396166</v>
      </c>
    </row>
    <row r="436" spans="1:9">
      <c r="A436" s="10" t="s">
        <v>1579</v>
      </c>
      <c r="B436" s="170" t="s">
        <v>861</v>
      </c>
      <c r="C436" s="10" t="s">
        <v>862</v>
      </c>
      <c r="D436" s="10" t="s">
        <v>13</v>
      </c>
      <c r="E436" s="170" t="s">
        <v>743</v>
      </c>
      <c r="F436" s="171">
        <v>14056853608</v>
      </c>
      <c r="G436" s="171">
        <v>14432591565</v>
      </c>
      <c r="H436" s="171">
        <v>15140556822</v>
      </c>
      <c r="I436" s="171">
        <v>14543333998.333334</v>
      </c>
    </row>
    <row r="437" spans="1:9">
      <c r="A437" s="10" t="s">
        <v>1580</v>
      </c>
      <c r="B437" s="170" t="s">
        <v>863</v>
      </c>
      <c r="C437" s="10" t="s">
        <v>864</v>
      </c>
      <c r="D437" s="10" t="s">
        <v>13</v>
      </c>
      <c r="E437" s="170" t="s">
        <v>743</v>
      </c>
      <c r="F437" s="171">
        <v>246636613</v>
      </c>
      <c r="G437" s="171">
        <v>241946058</v>
      </c>
      <c r="H437" s="171">
        <v>231759544</v>
      </c>
      <c r="I437" s="171">
        <v>240114071.66666666</v>
      </c>
    </row>
    <row r="438" spans="1:9">
      <c r="A438" s="10" t="s">
        <v>1581</v>
      </c>
      <c r="B438" s="170" t="s">
        <v>865</v>
      </c>
      <c r="C438" s="10" t="s">
        <v>866</v>
      </c>
      <c r="D438" s="10" t="s">
        <v>35</v>
      </c>
      <c r="E438" s="170" t="s">
        <v>743</v>
      </c>
      <c r="F438" s="171">
        <v>1249882454</v>
      </c>
      <c r="G438" s="171">
        <v>1277865418</v>
      </c>
      <c r="H438" s="171">
        <v>1251417888</v>
      </c>
      <c r="I438" s="171">
        <v>1259721920</v>
      </c>
    </row>
    <row r="439" spans="1:9">
      <c r="A439" s="10" t="s">
        <v>1582</v>
      </c>
      <c r="B439" s="170" t="s">
        <v>867</v>
      </c>
      <c r="C439" s="10" t="s">
        <v>868</v>
      </c>
      <c r="D439" s="10" t="s">
        <v>35</v>
      </c>
      <c r="E439" s="170" t="s">
        <v>743</v>
      </c>
      <c r="F439" s="171">
        <v>342948799</v>
      </c>
      <c r="G439" s="171">
        <v>349689680</v>
      </c>
      <c r="H439" s="171">
        <v>328106858</v>
      </c>
      <c r="I439" s="171">
        <v>340248445.66666669</v>
      </c>
    </row>
    <row r="440" spans="1:9">
      <c r="A440" s="10" t="s">
        <v>1583</v>
      </c>
      <c r="B440" s="170" t="s">
        <v>869</v>
      </c>
      <c r="C440" s="10" t="s">
        <v>870</v>
      </c>
      <c r="D440" s="10" t="s">
        <v>13</v>
      </c>
      <c r="E440" s="170" t="s">
        <v>743</v>
      </c>
      <c r="F440" s="171">
        <v>6534657795</v>
      </c>
      <c r="G440" s="171">
        <v>6682983967</v>
      </c>
      <c r="H440" s="171">
        <v>6941030505</v>
      </c>
      <c r="I440" s="171">
        <v>6719557422.333333</v>
      </c>
    </row>
    <row r="441" spans="1:9">
      <c r="A441" s="10" t="s">
        <v>1584</v>
      </c>
      <c r="B441" s="170" t="s">
        <v>871</v>
      </c>
      <c r="C441" s="10" t="s">
        <v>872</v>
      </c>
      <c r="D441" s="10" t="s">
        <v>13</v>
      </c>
      <c r="E441" s="170" t="s">
        <v>743</v>
      </c>
      <c r="F441" s="171">
        <v>3782502144</v>
      </c>
      <c r="G441" s="171">
        <v>3831083359</v>
      </c>
      <c r="H441" s="171">
        <v>3742000493</v>
      </c>
      <c r="I441" s="171">
        <v>3785195332</v>
      </c>
    </row>
    <row r="442" spans="1:9">
      <c r="A442" s="10" t="s">
        <v>1585</v>
      </c>
      <c r="B442" s="170" t="s">
        <v>873</v>
      </c>
      <c r="C442" s="10" t="s">
        <v>874</v>
      </c>
      <c r="D442" s="10" t="s">
        <v>35</v>
      </c>
      <c r="E442" s="170" t="s">
        <v>743</v>
      </c>
      <c r="F442" s="171">
        <v>163750402</v>
      </c>
      <c r="G442" s="171">
        <v>159421218</v>
      </c>
      <c r="H442" s="171">
        <v>157569255</v>
      </c>
      <c r="I442" s="171">
        <v>160246958.33333334</v>
      </c>
    </row>
    <row r="443" spans="1:9">
      <c r="A443" s="10" t="s">
        <v>1586</v>
      </c>
      <c r="B443" s="170" t="s">
        <v>875</v>
      </c>
      <c r="C443" s="10" t="s">
        <v>876</v>
      </c>
      <c r="D443" s="10" t="s">
        <v>13</v>
      </c>
      <c r="E443" s="170" t="s">
        <v>743</v>
      </c>
      <c r="F443" s="171">
        <v>7574390298</v>
      </c>
      <c r="G443" s="171">
        <v>8251500724</v>
      </c>
      <c r="H443" s="171">
        <v>9019235565</v>
      </c>
      <c r="I443" s="171">
        <v>8281708862.333333</v>
      </c>
    </row>
    <row r="444" spans="1:9">
      <c r="A444" s="10" t="s">
        <v>1587</v>
      </c>
      <c r="B444" s="170" t="s">
        <v>877</v>
      </c>
      <c r="C444" s="10" t="s">
        <v>878</v>
      </c>
      <c r="D444" s="10" t="s">
        <v>35</v>
      </c>
      <c r="E444" s="170" t="s">
        <v>743</v>
      </c>
      <c r="F444" s="171">
        <v>1997205625</v>
      </c>
      <c r="G444" s="171">
        <v>2041932786</v>
      </c>
      <c r="H444" s="171">
        <v>2154514890</v>
      </c>
      <c r="I444" s="171">
        <v>2064551100.3333333</v>
      </c>
    </row>
    <row r="445" spans="1:9">
      <c r="A445" s="10" t="s">
        <v>1588</v>
      </c>
      <c r="B445" s="170" t="s">
        <v>879</v>
      </c>
      <c r="C445" s="10" t="s">
        <v>880</v>
      </c>
      <c r="D445" s="10" t="s">
        <v>13</v>
      </c>
      <c r="E445" s="170" t="s">
        <v>743</v>
      </c>
      <c r="F445" s="171">
        <v>2360739571</v>
      </c>
      <c r="G445" s="171">
        <v>2274331365</v>
      </c>
      <c r="H445" s="171">
        <v>2286645734</v>
      </c>
      <c r="I445" s="171">
        <v>2307238890</v>
      </c>
    </row>
    <row r="446" spans="1:9">
      <c r="A446" s="10" t="s">
        <v>1589</v>
      </c>
      <c r="B446" s="170" t="s">
        <v>881</v>
      </c>
      <c r="C446" s="10" t="s">
        <v>882</v>
      </c>
      <c r="D446" s="10" t="s">
        <v>13</v>
      </c>
      <c r="E446" s="170" t="s">
        <v>743</v>
      </c>
      <c r="F446" s="171">
        <v>8253493143</v>
      </c>
      <c r="G446" s="171">
        <v>8425276603</v>
      </c>
      <c r="H446" s="171">
        <v>8371720582</v>
      </c>
      <c r="I446" s="171">
        <v>8350163442.666667</v>
      </c>
    </row>
    <row r="447" spans="1:9">
      <c r="A447" s="10" t="s">
        <v>1590</v>
      </c>
      <c r="B447" s="170" t="s">
        <v>883</v>
      </c>
      <c r="C447" s="10" t="s">
        <v>884</v>
      </c>
      <c r="D447" s="10" t="s">
        <v>13</v>
      </c>
      <c r="E447" s="170" t="s">
        <v>743</v>
      </c>
      <c r="F447" s="171">
        <v>3606962382</v>
      </c>
      <c r="G447" s="171">
        <v>3705886935</v>
      </c>
      <c r="H447" s="171">
        <v>3789310351</v>
      </c>
      <c r="I447" s="171">
        <v>3700719889.3333335</v>
      </c>
    </row>
    <row r="448" spans="1:9">
      <c r="A448" s="10" t="s">
        <v>1591</v>
      </c>
      <c r="B448" s="170" t="s">
        <v>885</v>
      </c>
      <c r="C448" s="10" t="s">
        <v>886</v>
      </c>
      <c r="D448" s="10" t="s">
        <v>35</v>
      </c>
      <c r="E448" s="170" t="s">
        <v>743</v>
      </c>
      <c r="F448" s="171">
        <v>1269788268</v>
      </c>
      <c r="G448" s="171">
        <v>1287401510</v>
      </c>
      <c r="H448" s="171">
        <v>1338452097</v>
      </c>
      <c r="I448" s="171">
        <v>1298547291.6666667</v>
      </c>
    </row>
    <row r="449" spans="1:9">
      <c r="A449" s="10" t="s">
        <v>1592</v>
      </c>
      <c r="B449" s="170" t="s">
        <v>887</v>
      </c>
      <c r="C449" s="10" t="s">
        <v>743</v>
      </c>
      <c r="D449" s="10" t="s">
        <v>13</v>
      </c>
      <c r="E449" s="170" t="s">
        <v>743</v>
      </c>
      <c r="F449" s="171">
        <v>1320294685</v>
      </c>
      <c r="G449" s="171">
        <v>1355138980</v>
      </c>
      <c r="H449" s="171">
        <v>1379717742</v>
      </c>
      <c r="I449" s="171">
        <v>1351717135.6666667</v>
      </c>
    </row>
    <row r="450" spans="1:9">
      <c r="A450" s="10" t="s">
        <v>1593</v>
      </c>
      <c r="B450" s="170" t="s">
        <v>888</v>
      </c>
      <c r="C450" s="10" t="s">
        <v>889</v>
      </c>
      <c r="D450" s="10" t="s">
        <v>35</v>
      </c>
      <c r="E450" s="170" t="s">
        <v>743</v>
      </c>
      <c r="F450" s="171">
        <v>229776194</v>
      </c>
      <c r="G450" s="171">
        <v>227758562</v>
      </c>
      <c r="H450" s="171">
        <v>226205443</v>
      </c>
      <c r="I450" s="171">
        <v>227913399.66666666</v>
      </c>
    </row>
    <row r="451" spans="1:9">
      <c r="A451" s="10" t="s">
        <v>1594</v>
      </c>
      <c r="B451" s="170" t="s">
        <v>890</v>
      </c>
      <c r="C451" s="10" t="s">
        <v>891</v>
      </c>
      <c r="D451" s="10" t="s">
        <v>35</v>
      </c>
      <c r="E451" s="170" t="s">
        <v>743</v>
      </c>
      <c r="F451" s="171">
        <v>275057294</v>
      </c>
      <c r="G451" s="171">
        <v>267500600</v>
      </c>
      <c r="H451" s="171">
        <v>272636766</v>
      </c>
      <c r="I451" s="171">
        <v>271731553.33333331</v>
      </c>
    </row>
    <row r="452" spans="1:9">
      <c r="A452" s="10" t="s">
        <v>1595</v>
      </c>
      <c r="B452" s="170" t="s">
        <v>892</v>
      </c>
      <c r="C452" s="10" t="s">
        <v>893</v>
      </c>
      <c r="D452" s="10" t="s">
        <v>13</v>
      </c>
      <c r="E452" s="170" t="s">
        <v>743</v>
      </c>
      <c r="F452" s="171">
        <v>830299915</v>
      </c>
      <c r="G452" s="171">
        <v>857685273</v>
      </c>
      <c r="H452" s="171">
        <v>851415197</v>
      </c>
      <c r="I452" s="171">
        <v>846466795</v>
      </c>
    </row>
    <row r="453" spans="1:9">
      <c r="A453" s="10" t="s">
        <v>1596</v>
      </c>
      <c r="B453" s="170" t="s">
        <v>894</v>
      </c>
      <c r="C453" s="10" t="s">
        <v>895</v>
      </c>
      <c r="D453" s="10" t="s">
        <v>35</v>
      </c>
      <c r="E453" s="170" t="s">
        <v>743</v>
      </c>
      <c r="F453" s="171">
        <v>3282611263</v>
      </c>
      <c r="G453" s="171">
        <v>3292501189</v>
      </c>
      <c r="H453" s="171">
        <v>3295135214</v>
      </c>
      <c r="I453" s="171">
        <v>3290082555.3333335</v>
      </c>
    </row>
    <row r="454" spans="1:9">
      <c r="A454" s="10" t="s">
        <v>1597</v>
      </c>
      <c r="B454" s="170" t="s">
        <v>896</v>
      </c>
      <c r="C454" s="10" t="s">
        <v>897</v>
      </c>
      <c r="D454" s="10" t="s">
        <v>35</v>
      </c>
      <c r="E454" s="170" t="s">
        <v>743</v>
      </c>
      <c r="F454" s="171">
        <v>2034721671</v>
      </c>
      <c r="G454" s="171">
        <v>2062324522</v>
      </c>
      <c r="H454" s="171">
        <v>2056358050</v>
      </c>
      <c r="I454" s="171">
        <v>2051134747.6666667</v>
      </c>
    </row>
    <row r="455" spans="1:9">
      <c r="A455" s="10" t="s">
        <v>1598</v>
      </c>
      <c r="B455" s="170" t="s">
        <v>898</v>
      </c>
      <c r="C455" s="10" t="s">
        <v>899</v>
      </c>
      <c r="D455" s="10" t="s">
        <v>35</v>
      </c>
      <c r="E455" s="170" t="s">
        <v>743</v>
      </c>
      <c r="F455" s="171">
        <v>641388912</v>
      </c>
      <c r="G455" s="171">
        <v>638852756</v>
      </c>
      <c r="H455" s="171">
        <v>637374723</v>
      </c>
      <c r="I455" s="171">
        <v>639205463.66666663</v>
      </c>
    </row>
    <row r="456" spans="1:9">
      <c r="A456" s="10" t="s">
        <v>1599</v>
      </c>
      <c r="B456" s="170" t="s">
        <v>900</v>
      </c>
      <c r="C456" s="10" t="s">
        <v>901</v>
      </c>
      <c r="D456" s="10" t="s">
        <v>35</v>
      </c>
      <c r="E456" s="170" t="s">
        <v>743</v>
      </c>
      <c r="F456" s="171">
        <v>1187272843</v>
      </c>
      <c r="G456" s="171">
        <v>1144126000</v>
      </c>
      <c r="H456" s="171">
        <v>1182432398</v>
      </c>
      <c r="I456" s="171">
        <v>1171277080.3333333</v>
      </c>
    </row>
    <row r="457" spans="1:9">
      <c r="A457" s="10" t="s">
        <v>1600</v>
      </c>
      <c r="B457" s="170" t="s">
        <v>902</v>
      </c>
      <c r="C457" s="10" t="s">
        <v>903</v>
      </c>
      <c r="D457" s="10" t="s">
        <v>35</v>
      </c>
      <c r="E457" s="170" t="s">
        <v>743</v>
      </c>
      <c r="F457" s="171">
        <v>1203648124</v>
      </c>
      <c r="G457" s="171">
        <v>1238678682</v>
      </c>
      <c r="H457" s="171">
        <v>1266901272</v>
      </c>
      <c r="I457" s="171">
        <v>1236409359.3333333</v>
      </c>
    </row>
    <row r="458" spans="1:9">
      <c r="A458" s="10" t="s">
        <v>1601</v>
      </c>
      <c r="B458" s="170" t="s">
        <v>904</v>
      </c>
      <c r="C458" s="10" t="s">
        <v>905</v>
      </c>
      <c r="D458" s="10" t="s">
        <v>35</v>
      </c>
      <c r="E458" s="170" t="s">
        <v>743</v>
      </c>
      <c r="F458" s="171">
        <v>226856930</v>
      </c>
      <c r="G458" s="171">
        <v>222094525</v>
      </c>
      <c r="H458" s="171">
        <v>221692703</v>
      </c>
      <c r="I458" s="171">
        <v>223548052.66666666</v>
      </c>
    </row>
    <row r="459" spans="1:9">
      <c r="A459" s="10" t="s">
        <v>1602</v>
      </c>
      <c r="B459" s="170" t="s">
        <v>906</v>
      </c>
      <c r="C459" s="10" t="s">
        <v>907</v>
      </c>
      <c r="D459" s="10" t="s">
        <v>13</v>
      </c>
      <c r="E459" s="170" t="s">
        <v>743</v>
      </c>
      <c r="F459" s="171">
        <v>3923635478</v>
      </c>
      <c r="G459" s="171">
        <v>4052236289</v>
      </c>
      <c r="H459" s="171">
        <v>4175503367</v>
      </c>
      <c r="I459" s="171">
        <v>4050458378</v>
      </c>
    </row>
    <row r="460" spans="1:9">
      <c r="A460" s="10" t="s">
        <v>1603</v>
      </c>
      <c r="B460" s="170" t="s">
        <v>908</v>
      </c>
      <c r="C460" s="10" t="s">
        <v>909</v>
      </c>
      <c r="D460" s="10" t="s">
        <v>35</v>
      </c>
      <c r="E460" s="170" t="s">
        <v>743</v>
      </c>
      <c r="F460" s="171">
        <v>1642978023</v>
      </c>
      <c r="G460" s="171">
        <v>1677593211</v>
      </c>
      <c r="H460" s="171">
        <v>1722898195</v>
      </c>
      <c r="I460" s="171">
        <v>1681156476.3333333</v>
      </c>
    </row>
    <row r="461" spans="1:9">
      <c r="A461" s="10" t="s">
        <v>1604</v>
      </c>
      <c r="B461" s="170" t="s">
        <v>910</v>
      </c>
      <c r="C461" s="10" t="s">
        <v>911</v>
      </c>
      <c r="D461" s="10" t="s">
        <v>35</v>
      </c>
      <c r="E461" s="170" t="s">
        <v>743</v>
      </c>
      <c r="F461" s="171">
        <v>398951416</v>
      </c>
      <c r="G461" s="171">
        <v>389789585</v>
      </c>
      <c r="H461" s="171">
        <v>402971349</v>
      </c>
      <c r="I461" s="171">
        <v>397237450</v>
      </c>
    </row>
    <row r="462" spans="1:9">
      <c r="A462" s="10" t="s">
        <v>1605</v>
      </c>
      <c r="B462" s="170" t="s">
        <v>912</v>
      </c>
      <c r="C462" s="10" t="s">
        <v>913</v>
      </c>
      <c r="D462" s="10" t="s">
        <v>13</v>
      </c>
      <c r="E462" s="170" t="s">
        <v>743</v>
      </c>
      <c r="F462" s="171">
        <v>2206464009</v>
      </c>
      <c r="G462" s="171">
        <v>2220474015</v>
      </c>
      <c r="H462" s="171">
        <v>2253217077</v>
      </c>
      <c r="I462" s="171">
        <v>2226718367</v>
      </c>
    </row>
    <row r="463" spans="1:9">
      <c r="A463" s="10" t="s">
        <v>1606</v>
      </c>
      <c r="B463" s="169" t="s">
        <v>914</v>
      </c>
      <c r="C463" s="10" t="s">
        <v>915</v>
      </c>
      <c r="D463" s="10" t="s">
        <v>27</v>
      </c>
      <c r="E463" s="170" t="s">
        <v>915</v>
      </c>
      <c r="F463" s="171">
        <v>45880150930</v>
      </c>
      <c r="G463" s="171">
        <v>46248587253</v>
      </c>
      <c r="H463" s="171">
        <v>47016979006</v>
      </c>
      <c r="I463" s="171">
        <v>46381905729.666664</v>
      </c>
    </row>
    <row r="464" spans="1:9">
      <c r="A464" s="10" t="s">
        <v>1607</v>
      </c>
      <c r="B464" s="170" t="s">
        <v>916</v>
      </c>
      <c r="C464" s="10" t="s">
        <v>917</v>
      </c>
      <c r="D464" s="10" t="s">
        <v>35</v>
      </c>
      <c r="E464" s="170" t="s">
        <v>915</v>
      </c>
      <c r="F464" s="171">
        <v>799981973</v>
      </c>
      <c r="G464" s="171">
        <v>796430874</v>
      </c>
      <c r="H464" s="171">
        <v>831921673</v>
      </c>
      <c r="I464" s="171">
        <v>809444840</v>
      </c>
    </row>
    <row r="465" spans="1:9">
      <c r="A465" s="10" t="s">
        <v>1608</v>
      </c>
      <c r="B465" s="170" t="s">
        <v>918</v>
      </c>
      <c r="C465" s="10" t="s">
        <v>919</v>
      </c>
      <c r="D465" s="10" t="s">
        <v>29</v>
      </c>
      <c r="E465" s="170" t="s">
        <v>915</v>
      </c>
      <c r="F465" s="171">
        <v>9448405229</v>
      </c>
      <c r="G465" s="171">
        <v>9331088369</v>
      </c>
      <c r="H465" s="171">
        <v>9584485971</v>
      </c>
      <c r="I465" s="171">
        <v>9454659856.333334</v>
      </c>
    </row>
    <row r="466" spans="1:9">
      <c r="A466" s="10" t="s">
        <v>1609</v>
      </c>
      <c r="B466" s="170" t="s">
        <v>920</v>
      </c>
      <c r="C466" s="10" t="s">
        <v>921</v>
      </c>
      <c r="D466" s="10" t="s">
        <v>35</v>
      </c>
      <c r="E466" s="170" t="s">
        <v>915</v>
      </c>
      <c r="F466" s="171">
        <v>538293732</v>
      </c>
      <c r="G466" s="171">
        <v>521853916</v>
      </c>
      <c r="H466" s="171">
        <v>538248583</v>
      </c>
      <c r="I466" s="171">
        <v>532798743.66666669</v>
      </c>
    </row>
    <row r="467" spans="1:9">
      <c r="A467" s="10" t="s">
        <v>1610</v>
      </c>
      <c r="B467" s="170" t="s">
        <v>922</v>
      </c>
      <c r="C467" s="10" t="s">
        <v>923</v>
      </c>
      <c r="D467" s="10" t="s">
        <v>35</v>
      </c>
      <c r="E467" s="170" t="s">
        <v>915</v>
      </c>
      <c r="F467" s="171">
        <v>2302932392</v>
      </c>
      <c r="G467" s="171">
        <v>2303103715</v>
      </c>
      <c r="H467" s="171">
        <v>2353030484</v>
      </c>
      <c r="I467" s="171">
        <v>2319688863.6666665</v>
      </c>
    </row>
    <row r="468" spans="1:9">
      <c r="A468" s="10" t="s">
        <v>1611</v>
      </c>
      <c r="B468" s="170" t="s">
        <v>924</v>
      </c>
      <c r="C468" s="10" t="s">
        <v>925</v>
      </c>
      <c r="D468" s="10" t="s">
        <v>13</v>
      </c>
      <c r="E468" s="170" t="s">
        <v>915</v>
      </c>
      <c r="F468" s="171">
        <v>1641115342</v>
      </c>
      <c r="G468" s="171">
        <v>1628289317</v>
      </c>
      <c r="H468" s="171">
        <v>1607983896</v>
      </c>
      <c r="I468" s="171">
        <v>1625796185</v>
      </c>
    </row>
    <row r="469" spans="1:9">
      <c r="A469" s="10" t="s">
        <v>1612</v>
      </c>
      <c r="B469" s="170" t="s">
        <v>926</v>
      </c>
      <c r="C469" s="10" t="s">
        <v>927</v>
      </c>
      <c r="D469" s="10" t="s">
        <v>35</v>
      </c>
      <c r="E469" s="170" t="s">
        <v>915</v>
      </c>
      <c r="F469" s="171">
        <v>1300740663</v>
      </c>
      <c r="G469" s="171">
        <v>1294033750</v>
      </c>
      <c r="H469" s="171">
        <v>1315166611</v>
      </c>
      <c r="I469" s="171">
        <v>1303313674.6666667</v>
      </c>
    </row>
    <row r="470" spans="1:9">
      <c r="A470" s="10" t="s">
        <v>1613</v>
      </c>
      <c r="B470" s="170" t="s">
        <v>928</v>
      </c>
      <c r="C470" s="10" t="s">
        <v>915</v>
      </c>
      <c r="D470" s="10" t="s">
        <v>29</v>
      </c>
      <c r="E470" s="170" t="s">
        <v>915</v>
      </c>
      <c r="F470" s="171">
        <v>3016384615</v>
      </c>
      <c r="G470" s="171">
        <v>3461063579</v>
      </c>
      <c r="H470" s="171">
        <v>3369956354</v>
      </c>
      <c r="I470" s="171">
        <v>3282468182.6666665</v>
      </c>
    </row>
    <row r="471" spans="1:9">
      <c r="A471" s="10" t="s">
        <v>1614</v>
      </c>
      <c r="B471" s="170" t="s">
        <v>929</v>
      </c>
      <c r="C471" s="10" t="s">
        <v>930</v>
      </c>
      <c r="D471" s="10" t="s">
        <v>29</v>
      </c>
      <c r="E471" s="170" t="s">
        <v>915</v>
      </c>
      <c r="F471" s="171">
        <v>6513703155</v>
      </c>
      <c r="G471" s="171">
        <v>6268858374</v>
      </c>
      <c r="H471" s="171">
        <v>6279906198</v>
      </c>
      <c r="I471" s="171">
        <v>6354155909</v>
      </c>
    </row>
    <row r="472" spans="1:9">
      <c r="A472" s="10" t="s">
        <v>1615</v>
      </c>
      <c r="B472" s="170" t="s">
        <v>931</v>
      </c>
      <c r="C472" s="10" t="s">
        <v>932</v>
      </c>
      <c r="D472" s="10" t="s">
        <v>35</v>
      </c>
      <c r="E472" s="170" t="s">
        <v>915</v>
      </c>
      <c r="F472" s="171">
        <v>1122288566</v>
      </c>
      <c r="G472" s="171">
        <v>1108405362</v>
      </c>
      <c r="H472" s="171">
        <v>1120588643</v>
      </c>
      <c r="I472" s="171">
        <v>1117094190.3333333</v>
      </c>
    </row>
    <row r="473" spans="1:9">
      <c r="A473" s="10" t="s">
        <v>1616</v>
      </c>
      <c r="B473" s="170" t="s">
        <v>933</v>
      </c>
      <c r="C473" s="10" t="s">
        <v>934</v>
      </c>
      <c r="D473" s="10" t="s">
        <v>35</v>
      </c>
      <c r="E473" s="170" t="s">
        <v>915</v>
      </c>
      <c r="F473" s="171">
        <v>263193513</v>
      </c>
      <c r="G473" s="171">
        <v>273068165</v>
      </c>
      <c r="H473" s="171">
        <v>281711384</v>
      </c>
      <c r="I473" s="171">
        <v>272657687.33333331</v>
      </c>
    </row>
    <row r="474" spans="1:9">
      <c r="A474" s="10" t="s">
        <v>1617</v>
      </c>
      <c r="B474" s="170" t="s">
        <v>935</v>
      </c>
      <c r="C474" s="10" t="s">
        <v>936</v>
      </c>
      <c r="D474" s="10" t="s">
        <v>35</v>
      </c>
      <c r="E474" s="170" t="s">
        <v>915</v>
      </c>
      <c r="F474" s="171">
        <v>1629163434</v>
      </c>
      <c r="G474" s="171">
        <v>1639386632</v>
      </c>
      <c r="H474" s="171">
        <v>1634967048</v>
      </c>
      <c r="I474" s="171">
        <v>1634505704.6666667</v>
      </c>
    </row>
    <row r="475" spans="1:9">
      <c r="A475" s="10" t="s">
        <v>1618</v>
      </c>
      <c r="B475" s="170" t="s">
        <v>937</v>
      </c>
      <c r="C475" s="10" t="s">
        <v>938</v>
      </c>
      <c r="D475" s="10" t="s">
        <v>35</v>
      </c>
      <c r="E475" s="170" t="s">
        <v>915</v>
      </c>
      <c r="F475" s="171">
        <v>2146457679</v>
      </c>
      <c r="G475" s="171">
        <v>2225802992</v>
      </c>
      <c r="H475" s="171">
        <v>2135602923</v>
      </c>
      <c r="I475" s="171">
        <v>2169287864.6666665</v>
      </c>
    </row>
    <row r="476" spans="1:9">
      <c r="A476" s="10" t="s">
        <v>1619</v>
      </c>
      <c r="B476" s="170" t="s">
        <v>939</v>
      </c>
      <c r="C476" s="10" t="s">
        <v>940</v>
      </c>
      <c r="D476" s="10" t="s">
        <v>35</v>
      </c>
      <c r="E476" s="170" t="s">
        <v>915</v>
      </c>
      <c r="F476" s="171">
        <v>1258043041</v>
      </c>
      <c r="G476" s="171">
        <v>1235743525</v>
      </c>
      <c r="H476" s="171">
        <v>1257091612</v>
      </c>
      <c r="I476" s="171">
        <v>1250292726</v>
      </c>
    </row>
    <row r="477" spans="1:9">
      <c r="A477" s="10" t="s">
        <v>1620</v>
      </c>
      <c r="B477" s="170" t="s">
        <v>941</v>
      </c>
      <c r="C477" s="10" t="s">
        <v>942</v>
      </c>
      <c r="D477" s="10" t="s">
        <v>13</v>
      </c>
      <c r="E477" s="170" t="s">
        <v>915</v>
      </c>
      <c r="F477" s="171">
        <v>9283196499</v>
      </c>
      <c r="G477" s="171">
        <v>9376436746</v>
      </c>
      <c r="H477" s="171">
        <v>9927037094</v>
      </c>
      <c r="I477" s="171">
        <v>9528890113</v>
      </c>
    </row>
    <row r="478" spans="1:9">
      <c r="A478" s="10" t="s">
        <v>1621</v>
      </c>
      <c r="B478" s="170" t="s">
        <v>943</v>
      </c>
      <c r="C478" s="10" t="s">
        <v>944</v>
      </c>
      <c r="D478" s="10" t="s">
        <v>13</v>
      </c>
      <c r="E478" s="170" t="s">
        <v>915</v>
      </c>
      <c r="F478" s="171">
        <v>2903914454</v>
      </c>
      <c r="G478" s="171">
        <v>3061922294</v>
      </c>
      <c r="H478" s="171">
        <v>3009174913</v>
      </c>
      <c r="I478" s="171">
        <v>2991670553.6666665</v>
      </c>
    </row>
    <row r="479" spans="1:9">
      <c r="A479" s="10" t="s">
        <v>1622</v>
      </c>
      <c r="B479" s="170" t="s">
        <v>945</v>
      </c>
      <c r="C479" s="10" t="s">
        <v>946</v>
      </c>
      <c r="D479" s="10" t="s">
        <v>35</v>
      </c>
      <c r="E479" s="170" t="s">
        <v>915</v>
      </c>
      <c r="F479" s="171">
        <v>1712336643</v>
      </c>
      <c r="G479" s="171">
        <v>1723099643</v>
      </c>
      <c r="H479" s="171">
        <v>1770105619</v>
      </c>
      <c r="I479" s="171">
        <v>1735180635</v>
      </c>
    </row>
    <row r="480" spans="1:9">
      <c r="A480" s="10" t="s">
        <v>1623</v>
      </c>
      <c r="B480" s="169" t="s">
        <v>947</v>
      </c>
      <c r="C480" s="10" t="s">
        <v>948</v>
      </c>
      <c r="D480" s="10" t="s">
        <v>27</v>
      </c>
      <c r="E480" s="170" t="s">
        <v>948</v>
      </c>
      <c r="F480" s="171">
        <v>5180811186</v>
      </c>
      <c r="G480" s="171">
        <v>5026313755</v>
      </c>
      <c r="H480" s="171">
        <v>4905785423</v>
      </c>
      <c r="I480" s="171">
        <v>5037636788</v>
      </c>
    </row>
    <row r="481" spans="1:9">
      <c r="A481" s="10" t="s">
        <v>1624</v>
      </c>
      <c r="B481" s="170" t="s">
        <v>949</v>
      </c>
      <c r="C481" s="10" t="s">
        <v>950</v>
      </c>
      <c r="D481" s="10" t="s">
        <v>13</v>
      </c>
      <c r="E481" s="170" t="s">
        <v>948</v>
      </c>
      <c r="F481" s="171">
        <v>295930438</v>
      </c>
      <c r="G481" s="171">
        <v>284613074</v>
      </c>
      <c r="H481" s="171">
        <v>290466535</v>
      </c>
      <c r="I481" s="171">
        <v>290336682.33333331</v>
      </c>
    </row>
    <row r="482" spans="1:9">
      <c r="A482" s="10" t="s">
        <v>1625</v>
      </c>
      <c r="B482" s="170" t="s">
        <v>951</v>
      </c>
      <c r="C482" s="10" t="s">
        <v>952</v>
      </c>
      <c r="D482" s="10" t="s">
        <v>35</v>
      </c>
      <c r="E482" s="170" t="s">
        <v>948</v>
      </c>
      <c r="F482" s="171">
        <v>99417037</v>
      </c>
      <c r="G482" s="171">
        <v>106891430</v>
      </c>
      <c r="H482" s="171">
        <v>107565262</v>
      </c>
      <c r="I482" s="171">
        <v>104624576.33333333</v>
      </c>
    </row>
    <row r="483" spans="1:9">
      <c r="A483" s="10" t="s">
        <v>1626</v>
      </c>
      <c r="B483" s="170" t="s">
        <v>953</v>
      </c>
      <c r="C483" s="10" t="s">
        <v>954</v>
      </c>
      <c r="D483" s="10" t="s">
        <v>13</v>
      </c>
      <c r="E483" s="170" t="s">
        <v>948</v>
      </c>
      <c r="F483" s="171">
        <v>107780132</v>
      </c>
      <c r="G483" s="171">
        <v>106135611</v>
      </c>
      <c r="H483" s="171">
        <v>104474300</v>
      </c>
      <c r="I483" s="171">
        <v>106130014.33333333</v>
      </c>
    </row>
    <row r="484" spans="1:9">
      <c r="A484" s="10" t="s">
        <v>1627</v>
      </c>
      <c r="B484" s="170" t="s">
        <v>955</v>
      </c>
      <c r="C484" s="10" t="s">
        <v>956</v>
      </c>
      <c r="D484" s="10" t="s">
        <v>13</v>
      </c>
      <c r="E484" s="170" t="s">
        <v>948</v>
      </c>
      <c r="F484" s="171">
        <v>303851634</v>
      </c>
      <c r="G484" s="171">
        <v>301240488</v>
      </c>
      <c r="H484" s="171">
        <v>292003162</v>
      </c>
      <c r="I484" s="171">
        <v>299031761.33333331</v>
      </c>
    </row>
    <row r="485" spans="1:9">
      <c r="A485" s="10" t="s">
        <v>1628</v>
      </c>
      <c r="B485" s="170" t="s">
        <v>957</v>
      </c>
      <c r="C485" s="10" t="s">
        <v>958</v>
      </c>
      <c r="D485" s="10" t="s">
        <v>13</v>
      </c>
      <c r="E485" s="170" t="s">
        <v>948</v>
      </c>
      <c r="F485" s="171">
        <v>201448710</v>
      </c>
      <c r="G485" s="171">
        <v>210013734</v>
      </c>
      <c r="H485" s="171">
        <v>202987970</v>
      </c>
      <c r="I485" s="171">
        <v>204816804.66666666</v>
      </c>
    </row>
    <row r="486" spans="1:9">
      <c r="A486" s="10" t="s">
        <v>1629</v>
      </c>
      <c r="B486" s="170" t="s">
        <v>959</v>
      </c>
      <c r="C486" s="10" t="s">
        <v>960</v>
      </c>
      <c r="D486" s="10" t="s">
        <v>13</v>
      </c>
      <c r="E486" s="170" t="s">
        <v>948</v>
      </c>
      <c r="F486" s="171">
        <v>229543683</v>
      </c>
      <c r="G486" s="171">
        <v>220257481</v>
      </c>
      <c r="H486" s="171">
        <v>229596915</v>
      </c>
      <c r="I486" s="171">
        <v>226466026.33333334</v>
      </c>
    </row>
    <row r="487" spans="1:9">
      <c r="A487" s="10" t="s">
        <v>1630</v>
      </c>
      <c r="B487" s="170" t="s">
        <v>961</v>
      </c>
      <c r="C487" s="10" t="s">
        <v>962</v>
      </c>
      <c r="D487" s="10" t="s">
        <v>35</v>
      </c>
      <c r="E487" s="170" t="s">
        <v>948</v>
      </c>
      <c r="F487" s="171">
        <v>151367986</v>
      </c>
      <c r="G487" s="171">
        <v>145768568</v>
      </c>
      <c r="H487" s="171">
        <v>133912019</v>
      </c>
      <c r="I487" s="171">
        <v>143682857.66666666</v>
      </c>
    </row>
    <row r="488" spans="1:9">
      <c r="A488" s="10" t="s">
        <v>1631</v>
      </c>
      <c r="B488" s="170" t="s">
        <v>963</v>
      </c>
      <c r="C488" s="10" t="s">
        <v>964</v>
      </c>
      <c r="D488" s="10" t="s">
        <v>13</v>
      </c>
      <c r="E488" s="170" t="s">
        <v>948</v>
      </c>
      <c r="F488" s="171">
        <v>1073192210</v>
      </c>
      <c r="G488" s="171">
        <v>1022002505</v>
      </c>
      <c r="H488" s="171">
        <v>984869872</v>
      </c>
      <c r="I488" s="171">
        <v>1026688195.6666666</v>
      </c>
    </row>
    <row r="489" spans="1:9">
      <c r="A489" s="10" t="s">
        <v>1632</v>
      </c>
      <c r="B489" s="170" t="s">
        <v>965</v>
      </c>
      <c r="C489" s="10" t="s">
        <v>966</v>
      </c>
      <c r="D489" s="10" t="s">
        <v>13</v>
      </c>
      <c r="E489" s="170" t="s">
        <v>948</v>
      </c>
      <c r="F489" s="171">
        <v>438741632</v>
      </c>
      <c r="G489" s="171">
        <v>437138696</v>
      </c>
      <c r="H489" s="171">
        <v>433484478</v>
      </c>
      <c r="I489" s="171">
        <v>436454935.33333331</v>
      </c>
    </row>
    <row r="490" spans="1:9">
      <c r="A490" s="10" t="s">
        <v>1633</v>
      </c>
      <c r="B490" s="170" t="s">
        <v>967</v>
      </c>
      <c r="C490" s="10" t="s">
        <v>968</v>
      </c>
      <c r="D490" s="10" t="s">
        <v>13</v>
      </c>
      <c r="E490" s="170" t="s">
        <v>948</v>
      </c>
      <c r="F490" s="171">
        <v>639653391</v>
      </c>
      <c r="G490" s="171">
        <v>632205941</v>
      </c>
      <c r="H490" s="171">
        <v>639723429</v>
      </c>
      <c r="I490" s="171">
        <v>637194253.66666663</v>
      </c>
    </row>
    <row r="491" spans="1:9">
      <c r="A491" s="10" t="s">
        <v>1634</v>
      </c>
      <c r="B491" s="170" t="s">
        <v>969</v>
      </c>
      <c r="C491" s="10" t="s">
        <v>970</v>
      </c>
      <c r="D491" s="10" t="s">
        <v>13</v>
      </c>
      <c r="E491" s="170" t="s">
        <v>948</v>
      </c>
      <c r="F491" s="171">
        <v>192176584</v>
      </c>
      <c r="G491" s="171">
        <v>194958312</v>
      </c>
      <c r="H491" s="171">
        <v>185203956</v>
      </c>
      <c r="I491" s="171">
        <v>190779617.33333334</v>
      </c>
    </row>
    <row r="492" spans="1:9">
      <c r="A492" s="10" t="s">
        <v>1635</v>
      </c>
      <c r="B492" s="170" t="s">
        <v>971</v>
      </c>
      <c r="C492" s="10" t="s">
        <v>948</v>
      </c>
      <c r="D492" s="10" t="s">
        <v>29</v>
      </c>
      <c r="E492" s="170" t="s">
        <v>948</v>
      </c>
      <c r="F492" s="171">
        <v>180565502</v>
      </c>
      <c r="G492" s="171">
        <v>147340903</v>
      </c>
      <c r="H492" s="171">
        <v>147320898</v>
      </c>
      <c r="I492" s="171">
        <v>158409101</v>
      </c>
    </row>
    <row r="493" spans="1:9">
      <c r="A493" s="10" t="s">
        <v>1636</v>
      </c>
      <c r="B493" s="170" t="s">
        <v>972</v>
      </c>
      <c r="C493" s="10" t="s">
        <v>973</v>
      </c>
      <c r="D493" s="10" t="s">
        <v>13</v>
      </c>
      <c r="E493" s="170" t="s">
        <v>948</v>
      </c>
      <c r="F493" s="171">
        <v>690729327</v>
      </c>
      <c r="G493" s="171">
        <v>627163206</v>
      </c>
      <c r="H493" s="171">
        <v>569139222</v>
      </c>
      <c r="I493" s="171">
        <v>629010585</v>
      </c>
    </row>
    <row r="494" spans="1:9">
      <c r="A494" s="10" t="s">
        <v>1637</v>
      </c>
      <c r="B494" s="170" t="s">
        <v>974</v>
      </c>
      <c r="C494" s="10" t="s">
        <v>975</v>
      </c>
      <c r="D494" s="10" t="s">
        <v>13</v>
      </c>
      <c r="E494" s="170" t="s">
        <v>948</v>
      </c>
      <c r="F494" s="171">
        <v>300951075</v>
      </c>
      <c r="G494" s="171">
        <v>316247612</v>
      </c>
      <c r="H494" s="171">
        <v>317956042</v>
      </c>
      <c r="I494" s="171">
        <v>311718243</v>
      </c>
    </row>
    <row r="495" spans="1:9">
      <c r="A495" s="10" t="s">
        <v>1638</v>
      </c>
      <c r="B495" s="170" t="s">
        <v>976</v>
      </c>
      <c r="C495" s="10" t="s">
        <v>977</v>
      </c>
      <c r="D495" s="10" t="s">
        <v>35</v>
      </c>
      <c r="E495" s="170" t="s">
        <v>948</v>
      </c>
      <c r="F495" s="171">
        <v>275461845</v>
      </c>
      <c r="G495" s="171">
        <v>274336194</v>
      </c>
      <c r="H495" s="171">
        <v>267081363</v>
      </c>
      <c r="I495" s="171">
        <v>272293134</v>
      </c>
    </row>
    <row r="496" spans="1:9">
      <c r="A496" s="10" t="s">
        <v>1639</v>
      </c>
      <c r="B496" s="169" t="s">
        <v>978</v>
      </c>
      <c r="C496" s="10" t="s">
        <v>979</v>
      </c>
      <c r="D496" s="10" t="s">
        <v>27</v>
      </c>
      <c r="E496" s="170" t="s">
        <v>979</v>
      </c>
      <c r="F496" s="171">
        <v>57748736911</v>
      </c>
      <c r="G496" s="171">
        <v>58284757745</v>
      </c>
      <c r="H496" s="171">
        <v>59349236700</v>
      </c>
      <c r="I496" s="171">
        <v>58460910452</v>
      </c>
    </row>
    <row r="497" spans="1:9">
      <c r="A497" s="10" t="s">
        <v>1640</v>
      </c>
      <c r="B497" s="170" t="s">
        <v>980</v>
      </c>
      <c r="C497" s="10" t="s">
        <v>981</v>
      </c>
      <c r="D497" s="10" t="s">
        <v>13</v>
      </c>
      <c r="E497" s="170" t="s">
        <v>979</v>
      </c>
      <c r="F497" s="171">
        <v>2463552223</v>
      </c>
      <c r="G497" s="171">
        <v>2484895420</v>
      </c>
      <c r="H497" s="171">
        <v>2504671926</v>
      </c>
      <c r="I497" s="171">
        <v>2484373189.6666665</v>
      </c>
    </row>
    <row r="498" spans="1:9">
      <c r="A498" s="10" t="s">
        <v>1641</v>
      </c>
      <c r="B498" s="170" t="s">
        <v>982</v>
      </c>
      <c r="C498" s="10" t="s">
        <v>983</v>
      </c>
      <c r="D498" s="10" t="s">
        <v>13</v>
      </c>
      <c r="E498" s="170" t="s">
        <v>979</v>
      </c>
      <c r="F498" s="171">
        <v>6941900232</v>
      </c>
      <c r="G498" s="171">
        <v>7095221434</v>
      </c>
      <c r="H498" s="171">
        <v>7138754141</v>
      </c>
      <c r="I498" s="171">
        <v>7058625269</v>
      </c>
    </row>
    <row r="499" spans="1:9">
      <c r="A499" s="10" t="s">
        <v>1642</v>
      </c>
      <c r="B499" s="170" t="s">
        <v>984</v>
      </c>
      <c r="C499" s="10" t="s">
        <v>985</v>
      </c>
      <c r="D499" s="10" t="s">
        <v>35</v>
      </c>
      <c r="E499" s="170" t="s">
        <v>979</v>
      </c>
      <c r="F499" s="171">
        <v>2365838075</v>
      </c>
      <c r="G499" s="171">
        <v>2298680100</v>
      </c>
      <c r="H499" s="171">
        <v>2308111492</v>
      </c>
      <c r="I499" s="171">
        <v>2324209889</v>
      </c>
    </row>
    <row r="500" spans="1:9">
      <c r="A500" s="10" t="s">
        <v>1643</v>
      </c>
      <c r="B500" s="170" t="s">
        <v>986</v>
      </c>
      <c r="C500" s="10" t="s">
        <v>987</v>
      </c>
      <c r="D500" s="10" t="s">
        <v>35</v>
      </c>
      <c r="E500" s="170" t="s">
        <v>979</v>
      </c>
      <c r="F500" s="171">
        <v>727863503</v>
      </c>
      <c r="G500" s="171">
        <v>740511765</v>
      </c>
      <c r="H500" s="171">
        <v>733228586</v>
      </c>
      <c r="I500" s="171">
        <v>733867951.33333337</v>
      </c>
    </row>
    <row r="501" spans="1:9">
      <c r="A501" s="10" t="s">
        <v>1644</v>
      </c>
      <c r="B501" s="170" t="s">
        <v>988</v>
      </c>
      <c r="C501" s="10" t="s">
        <v>989</v>
      </c>
      <c r="D501" s="10" t="s">
        <v>13</v>
      </c>
      <c r="E501" s="170" t="s">
        <v>979</v>
      </c>
      <c r="F501" s="171">
        <v>2952766117</v>
      </c>
      <c r="G501" s="171">
        <v>3032314430</v>
      </c>
      <c r="H501" s="171">
        <v>3054069799</v>
      </c>
      <c r="I501" s="171">
        <v>3013050115.3333335</v>
      </c>
    </row>
    <row r="502" spans="1:9">
      <c r="A502" s="10" t="s">
        <v>1645</v>
      </c>
      <c r="B502" s="170" t="s">
        <v>990</v>
      </c>
      <c r="C502" s="10" t="s">
        <v>991</v>
      </c>
      <c r="D502" s="10" t="s">
        <v>13</v>
      </c>
      <c r="E502" s="170" t="s">
        <v>979</v>
      </c>
      <c r="F502" s="171">
        <v>9092103800</v>
      </c>
      <c r="G502" s="171">
        <v>9010301244</v>
      </c>
      <c r="H502" s="171">
        <v>9367290013</v>
      </c>
      <c r="I502" s="171">
        <v>9156565019</v>
      </c>
    </row>
    <row r="503" spans="1:9">
      <c r="A503" s="10" t="s">
        <v>1646</v>
      </c>
      <c r="B503" s="170" t="s">
        <v>992</v>
      </c>
      <c r="C503" s="10" t="s">
        <v>993</v>
      </c>
      <c r="D503" s="10" t="s">
        <v>35</v>
      </c>
      <c r="E503" s="170" t="s">
        <v>979</v>
      </c>
      <c r="F503" s="171">
        <v>439838935</v>
      </c>
      <c r="G503" s="171">
        <v>442028830</v>
      </c>
      <c r="H503" s="171">
        <v>454732091</v>
      </c>
      <c r="I503" s="171">
        <v>445533285.33333331</v>
      </c>
    </row>
    <row r="504" spans="1:9">
      <c r="A504" s="10" t="s">
        <v>1647</v>
      </c>
      <c r="B504" s="170" t="s">
        <v>994</v>
      </c>
      <c r="C504" s="10" t="s">
        <v>485</v>
      </c>
      <c r="D504" s="10" t="s">
        <v>13</v>
      </c>
      <c r="E504" s="170" t="s">
        <v>979</v>
      </c>
      <c r="F504" s="171">
        <v>9030292231</v>
      </c>
      <c r="G504" s="171">
        <v>9012214777</v>
      </c>
      <c r="H504" s="171">
        <v>9220495955</v>
      </c>
      <c r="I504" s="171">
        <v>9087667654.333334</v>
      </c>
    </row>
    <row r="505" spans="1:9">
      <c r="A505" s="10" t="s">
        <v>1648</v>
      </c>
      <c r="B505" s="170" t="s">
        <v>995</v>
      </c>
      <c r="C505" s="10" t="s">
        <v>996</v>
      </c>
      <c r="D505" s="10" t="s">
        <v>13</v>
      </c>
      <c r="E505" s="170" t="s">
        <v>979</v>
      </c>
      <c r="F505" s="171">
        <v>1402357409</v>
      </c>
      <c r="G505" s="171">
        <v>1382146248</v>
      </c>
      <c r="H505" s="171">
        <v>1424110874</v>
      </c>
      <c r="I505" s="171">
        <v>1402871510.3333333</v>
      </c>
    </row>
    <row r="506" spans="1:9">
      <c r="A506" s="10" t="s">
        <v>1649</v>
      </c>
      <c r="B506" s="170" t="s">
        <v>997</v>
      </c>
      <c r="C506" s="10" t="s">
        <v>998</v>
      </c>
      <c r="D506" s="10" t="s">
        <v>13</v>
      </c>
      <c r="E506" s="170" t="s">
        <v>979</v>
      </c>
      <c r="F506" s="171">
        <v>5819156856</v>
      </c>
      <c r="G506" s="171">
        <v>5957395419</v>
      </c>
      <c r="H506" s="171">
        <v>6163348393</v>
      </c>
      <c r="I506" s="171">
        <v>5979966889.333333</v>
      </c>
    </row>
    <row r="507" spans="1:9">
      <c r="A507" s="10" t="s">
        <v>1650</v>
      </c>
      <c r="B507" s="170" t="s">
        <v>999</v>
      </c>
      <c r="C507" s="10" t="s">
        <v>1000</v>
      </c>
      <c r="D507" s="10" t="s">
        <v>35</v>
      </c>
      <c r="E507" s="170" t="s">
        <v>979</v>
      </c>
      <c r="F507" s="171">
        <v>871267467</v>
      </c>
      <c r="G507" s="171">
        <v>890447497</v>
      </c>
      <c r="H507" s="171">
        <v>891269141</v>
      </c>
      <c r="I507" s="171">
        <v>884328035</v>
      </c>
    </row>
    <row r="508" spans="1:9">
      <c r="A508" s="10" t="s">
        <v>1651</v>
      </c>
      <c r="B508" s="170" t="s">
        <v>1001</v>
      </c>
      <c r="C508" s="10" t="s">
        <v>733</v>
      </c>
      <c r="D508" s="10" t="s">
        <v>35</v>
      </c>
      <c r="E508" s="170" t="s">
        <v>979</v>
      </c>
      <c r="F508" s="171">
        <v>53097352</v>
      </c>
      <c r="G508" s="171">
        <v>52983664</v>
      </c>
      <c r="H508" s="171">
        <v>52212336</v>
      </c>
      <c r="I508" s="171">
        <v>52764450.666666664</v>
      </c>
    </row>
    <row r="509" spans="1:9">
      <c r="A509" s="10" t="s">
        <v>1652</v>
      </c>
      <c r="B509" s="170" t="s">
        <v>1002</v>
      </c>
      <c r="C509" s="10" t="s">
        <v>1003</v>
      </c>
      <c r="D509" s="10" t="s">
        <v>13</v>
      </c>
      <c r="E509" s="170" t="s">
        <v>979</v>
      </c>
      <c r="F509" s="171">
        <v>4399395868</v>
      </c>
      <c r="G509" s="171">
        <v>4484215632</v>
      </c>
      <c r="H509" s="171">
        <v>4554774578</v>
      </c>
      <c r="I509" s="171">
        <v>4479462026</v>
      </c>
    </row>
    <row r="510" spans="1:9">
      <c r="A510" s="10" t="s">
        <v>1653</v>
      </c>
      <c r="B510" s="170" t="s">
        <v>1004</v>
      </c>
      <c r="C510" s="10" t="s">
        <v>1005</v>
      </c>
      <c r="D510" s="10" t="s">
        <v>35</v>
      </c>
      <c r="E510" s="170" t="s">
        <v>979</v>
      </c>
      <c r="F510" s="171">
        <v>1495731460</v>
      </c>
      <c r="G510" s="171">
        <v>1528959113</v>
      </c>
      <c r="H510" s="171">
        <v>1543613376</v>
      </c>
      <c r="I510" s="171">
        <v>1522767983</v>
      </c>
    </row>
    <row r="511" spans="1:9">
      <c r="A511" s="10" t="s">
        <v>1654</v>
      </c>
      <c r="B511" s="170" t="s">
        <v>1006</v>
      </c>
      <c r="C511" s="10" t="s">
        <v>1007</v>
      </c>
      <c r="D511" s="10" t="s">
        <v>35</v>
      </c>
      <c r="E511" s="170" t="s">
        <v>979</v>
      </c>
      <c r="F511" s="171">
        <v>717254747</v>
      </c>
      <c r="G511" s="171">
        <v>734411120</v>
      </c>
      <c r="H511" s="171">
        <v>738715656</v>
      </c>
      <c r="I511" s="171">
        <v>730127174.33333337</v>
      </c>
    </row>
    <row r="512" spans="1:9">
      <c r="A512" s="10" t="s">
        <v>1655</v>
      </c>
      <c r="B512" s="170" t="s">
        <v>1008</v>
      </c>
      <c r="C512" s="10" t="s">
        <v>587</v>
      </c>
      <c r="D512" s="10" t="s">
        <v>35</v>
      </c>
      <c r="E512" s="170" t="s">
        <v>979</v>
      </c>
      <c r="F512" s="171">
        <v>1160731514</v>
      </c>
      <c r="G512" s="171">
        <v>1235919538</v>
      </c>
      <c r="H512" s="171">
        <v>1234963313</v>
      </c>
      <c r="I512" s="171">
        <v>1210538121.6666667</v>
      </c>
    </row>
    <row r="513" spans="1:9">
      <c r="A513" s="10" t="s">
        <v>1656</v>
      </c>
      <c r="B513" s="170" t="s">
        <v>1009</v>
      </c>
      <c r="C513" s="10" t="s">
        <v>1010</v>
      </c>
      <c r="D513" s="10" t="s">
        <v>35</v>
      </c>
      <c r="E513" s="170" t="s">
        <v>979</v>
      </c>
      <c r="F513" s="171">
        <v>123019268</v>
      </c>
      <c r="G513" s="171">
        <v>132845285</v>
      </c>
      <c r="H513" s="171">
        <v>127973580</v>
      </c>
      <c r="I513" s="171">
        <v>127946044.33333333</v>
      </c>
    </row>
    <row r="514" spans="1:9">
      <c r="A514" s="10" t="s">
        <v>1657</v>
      </c>
      <c r="B514" s="170" t="s">
        <v>1011</v>
      </c>
      <c r="C514" s="10" t="s">
        <v>1012</v>
      </c>
      <c r="D514" s="10" t="s">
        <v>35</v>
      </c>
      <c r="E514" s="170" t="s">
        <v>979</v>
      </c>
      <c r="F514" s="171">
        <v>1199324977</v>
      </c>
      <c r="G514" s="171">
        <v>1187682159</v>
      </c>
      <c r="H514" s="171">
        <v>1216353362</v>
      </c>
      <c r="I514" s="171">
        <v>1201120166</v>
      </c>
    </row>
    <row r="515" spans="1:9">
      <c r="A515" s="10" t="s">
        <v>1658</v>
      </c>
      <c r="B515" s="170" t="s">
        <v>1013</v>
      </c>
      <c r="C515" s="10" t="s">
        <v>1014</v>
      </c>
      <c r="D515" s="10" t="s">
        <v>35</v>
      </c>
      <c r="E515" s="170" t="s">
        <v>979</v>
      </c>
      <c r="F515" s="171">
        <v>300301929</v>
      </c>
      <c r="G515" s="171">
        <v>315077407</v>
      </c>
      <c r="H515" s="171">
        <v>323271250</v>
      </c>
      <c r="I515" s="171">
        <v>312883528.66666669</v>
      </c>
    </row>
    <row r="516" spans="1:9">
      <c r="A516" s="10" t="s">
        <v>1659</v>
      </c>
      <c r="B516" s="170" t="s">
        <v>1015</v>
      </c>
      <c r="C516" s="10" t="s">
        <v>1016</v>
      </c>
      <c r="D516" s="10" t="s">
        <v>13</v>
      </c>
      <c r="E516" s="170" t="s">
        <v>979</v>
      </c>
      <c r="F516" s="171">
        <v>4509589200</v>
      </c>
      <c r="G516" s="171">
        <v>4580312132</v>
      </c>
      <c r="H516" s="171">
        <v>4574807034</v>
      </c>
      <c r="I516" s="171">
        <v>4554902788.666667</v>
      </c>
    </row>
    <row r="517" spans="1:9">
      <c r="A517" s="10" t="s">
        <v>1660</v>
      </c>
      <c r="B517" s="170" t="s">
        <v>1017</v>
      </c>
      <c r="C517" s="10" t="s">
        <v>1018</v>
      </c>
      <c r="D517" s="10" t="s">
        <v>35</v>
      </c>
      <c r="E517" s="170" t="s">
        <v>979</v>
      </c>
      <c r="F517" s="171">
        <v>1683353748</v>
      </c>
      <c r="G517" s="171">
        <v>1686194531</v>
      </c>
      <c r="H517" s="171">
        <v>1722469804</v>
      </c>
      <c r="I517" s="171">
        <v>1697339361</v>
      </c>
    </row>
    <row r="518" spans="1:9">
      <c r="A518" s="10" t="s">
        <v>1661</v>
      </c>
      <c r="B518" s="169" t="s">
        <v>1019</v>
      </c>
      <c r="C518" s="10" t="s">
        <v>1020</v>
      </c>
      <c r="D518" s="10" t="s">
        <v>27</v>
      </c>
      <c r="E518" s="170" t="s">
        <v>1020</v>
      </c>
      <c r="F518" s="171">
        <v>17040290078</v>
      </c>
      <c r="G518" s="171">
        <v>16890782490</v>
      </c>
      <c r="H518" s="171">
        <v>16834045717</v>
      </c>
      <c r="I518" s="171">
        <v>16921706095</v>
      </c>
    </row>
    <row r="519" spans="1:9">
      <c r="A519" s="10" t="s">
        <v>1662</v>
      </c>
      <c r="B519" s="170" t="s">
        <v>1021</v>
      </c>
      <c r="C519" s="10" t="s">
        <v>1022</v>
      </c>
      <c r="D519" s="10" t="s">
        <v>35</v>
      </c>
      <c r="E519" s="170" t="s">
        <v>1020</v>
      </c>
      <c r="F519" s="171">
        <v>70609980</v>
      </c>
      <c r="G519" s="171">
        <v>69750102</v>
      </c>
      <c r="H519" s="171">
        <v>65910858</v>
      </c>
      <c r="I519" s="171">
        <v>68756980</v>
      </c>
    </row>
    <row r="520" spans="1:9">
      <c r="A520" s="10" t="s">
        <v>1663</v>
      </c>
      <c r="B520" s="170" t="s">
        <v>1023</v>
      </c>
      <c r="C520" s="10" t="s">
        <v>1022</v>
      </c>
      <c r="D520" s="10" t="s">
        <v>13</v>
      </c>
      <c r="E520" s="170" t="s">
        <v>1020</v>
      </c>
      <c r="F520" s="171">
        <v>684043938</v>
      </c>
      <c r="G520" s="171">
        <v>681802135</v>
      </c>
      <c r="H520" s="171">
        <v>685374379</v>
      </c>
      <c r="I520" s="171">
        <v>683740150.66666663</v>
      </c>
    </row>
    <row r="521" spans="1:9">
      <c r="A521" s="10" t="s">
        <v>1664</v>
      </c>
      <c r="B521" s="170" t="s">
        <v>1024</v>
      </c>
      <c r="C521" s="10" t="s">
        <v>1025</v>
      </c>
      <c r="D521" s="10" t="s">
        <v>35</v>
      </c>
      <c r="E521" s="170" t="s">
        <v>1020</v>
      </c>
      <c r="F521" s="171">
        <v>125024715</v>
      </c>
      <c r="G521" s="171">
        <v>128838355</v>
      </c>
      <c r="H521" s="171">
        <v>139738848</v>
      </c>
      <c r="I521" s="171">
        <v>131200639.33333333</v>
      </c>
    </row>
    <row r="522" spans="1:9">
      <c r="A522" s="10" t="s">
        <v>1665</v>
      </c>
      <c r="B522" s="170" t="s">
        <v>1026</v>
      </c>
      <c r="C522" s="10" t="s">
        <v>1027</v>
      </c>
      <c r="D522" s="10" t="s">
        <v>13</v>
      </c>
      <c r="E522" s="170" t="s">
        <v>1020</v>
      </c>
      <c r="F522" s="171">
        <v>963464408</v>
      </c>
      <c r="G522" s="171">
        <v>969410294</v>
      </c>
      <c r="H522" s="171">
        <v>965576690</v>
      </c>
      <c r="I522" s="171">
        <v>966150464</v>
      </c>
    </row>
    <row r="523" spans="1:9">
      <c r="A523" s="10" t="s">
        <v>1666</v>
      </c>
      <c r="B523" s="170" t="s">
        <v>1028</v>
      </c>
      <c r="C523" s="10" t="s">
        <v>1029</v>
      </c>
      <c r="D523" s="10" t="s">
        <v>13</v>
      </c>
      <c r="E523" s="170" t="s">
        <v>1020</v>
      </c>
      <c r="F523" s="171">
        <v>816543196</v>
      </c>
      <c r="G523" s="171">
        <v>817356163</v>
      </c>
      <c r="H523" s="171">
        <v>803587043</v>
      </c>
      <c r="I523" s="171">
        <v>812495467.33333337</v>
      </c>
    </row>
    <row r="524" spans="1:9">
      <c r="A524" s="10" t="s">
        <v>1667</v>
      </c>
      <c r="B524" s="170" t="s">
        <v>1030</v>
      </c>
      <c r="C524" s="10" t="s">
        <v>485</v>
      </c>
      <c r="D524" s="10" t="s">
        <v>35</v>
      </c>
      <c r="E524" s="170" t="s">
        <v>1020</v>
      </c>
      <c r="F524" s="171">
        <v>415456942</v>
      </c>
      <c r="G524" s="171">
        <v>407843828</v>
      </c>
      <c r="H524" s="171">
        <v>415063905</v>
      </c>
      <c r="I524" s="171">
        <v>412788225</v>
      </c>
    </row>
    <row r="525" spans="1:9">
      <c r="A525" s="10" t="s">
        <v>1668</v>
      </c>
      <c r="B525" s="170" t="s">
        <v>1031</v>
      </c>
      <c r="C525" s="10" t="s">
        <v>1032</v>
      </c>
      <c r="D525" s="10" t="s">
        <v>13</v>
      </c>
      <c r="E525" s="170" t="s">
        <v>1020</v>
      </c>
      <c r="F525" s="171">
        <v>441215115</v>
      </c>
      <c r="G525" s="171">
        <v>427830795</v>
      </c>
      <c r="H525" s="171">
        <v>428157476</v>
      </c>
      <c r="I525" s="171">
        <v>432401128.66666669</v>
      </c>
    </row>
    <row r="526" spans="1:9">
      <c r="A526" s="10" t="s">
        <v>1669</v>
      </c>
      <c r="B526" s="170" t="s">
        <v>1033</v>
      </c>
      <c r="C526" s="10" t="s">
        <v>1034</v>
      </c>
      <c r="D526" s="10" t="s">
        <v>13</v>
      </c>
      <c r="E526" s="170" t="s">
        <v>1020</v>
      </c>
      <c r="F526" s="171">
        <v>464137111</v>
      </c>
      <c r="G526" s="171">
        <v>452625974</v>
      </c>
      <c r="H526" s="171">
        <v>462702724</v>
      </c>
      <c r="I526" s="171">
        <v>459821936.33333331</v>
      </c>
    </row>
    <row r="527" spans="1:9">
      <c r="A527" s="10" t="s">
        <v>1670</v>
      </c>
      <c r="B527" s="170" t="s">
        <v>1035</v>
      </c>
      <c r="C527" s="10" t="s">
        <v>1036</v>
      </c>
      <c r="D527" s="10" t="s">
        <v>35</v>
      </c>
      <c r="E527" s="170" t="s">
        <v>1020</v>
      </c>
      <c r="F527" s="171">
        <v>268004619</v>
      </c>
      <c r="G527" s="171">
        <v>269540168</v>
      </c>
      <c r="H527" s="171">
        <v>270355368</v>
      </c>
      <c r="I527" s="171">
        <v>269300051.66666669</v>
      </c>
    </row>
    <row r="528" spans="1:9">
      <c r="A528" s="10" t="s">
        <v>1671</v>
      </c>
      <c r="B528" s="170" t="s">
        <v>1037</v>
      </c>
      <c r="C528" s="10" t="s">
        <v>572</v>
      </c>
      <c r="D528" s="10" t="s">
        <v>13</v>
      </c>
      <c r="E528" s="170" t="s">
        <v>1020</v>
      </c>
      <c r="F528" s="171">
        <v>629522741</v>
      </c>
      <c r="G528" s="171">
        <v>628116231</v>
      </c>
      <c r="H528" s="171">
        <v>635469568</v>
      </c>
      <c r="I528" s="171">
        <v>631036180</v>
      </c>
    </row>
    <row r="529" spans="1:9">
      <c r="A529" s="10" t="s">
        <v>1672</v>
      </c>
      <c r="B529" s="170" t="s">
        <v>1038</v>
      </c>
      <c r="C529" s="10" t="s">
        <v>1039</v>
      </c>
      <c r="D529" s="10" t="s">
        <v>13</v>
      </c>
      <c r="E529" s="170" t="s">
        <v>1020</v>
      </c>
      <c r="F529" s="171">
        <v>1152889688</v>
      </c>
      <c r="G529" s="171">
        <v>1117048486</v>
      </c>
      <c r="H529" s="171">
        <v>1135287227</v>
      </c>
      <c r="I529" s="171">
        <v>1135075133.6666667</v>
      </c>
    </row>
    <row r="530" spans="1:9">
      <c r="A530" s="10" t="s">
        <v>1673</v>
      </c>
      <c r="B530" s="170" t="s">
        <v>1040</v>
      </c>
      <c r="C530" s="10" t="s">
        <v>1041</v>
      </c>
      <c r="D530" s="10" t="s">
        <v>35</v>
      </c>
      <c r="E530" s="170" t="s">
        <v>1020</v>
      </c>
      <c r="F530" s="171">
        <v>1601317129</v>
      </c>
      <c r="G530" s="171">
        <v>1638876930</v>
      </c>
      <c r="H530" s="171">
        <v>1574901689</v>
      </c>
      <c r="I530" s="171">
        <v>1605031916</v>
      </c>
    </row>
    <row r="531" spans="1:9">
      <c r="A531" s="10" t="s">
        <v>1674</v>
      </c>
      <c r="B531" s="170" t="s">
        <v>1042</v>
      </c>
      <c r="C531" s="10" t="s">
        <v>1043</v>
      </c>
      <c r="D531" s="10" t="s">
        <v>13</v>
      </c>
      <c r="E531" s="170" t="s">
        <v>1020</v>
      </c>
      <c r="F531" s="171">
        <v>356702592</v>
      </c>
      <c r="G531" s="171">
        <v>343016760</v>
      </c>
      <c r="H531" s="171">
        <v>334918451</v>
      </c>
      <c r="I531" s="171">
        <v>344879267.66666669</v>
      </c>
    </row>
    <row r="532" spans="1:9">
      <c r="A532" s="10" t="s">
        <v>1675</v>
      </c>
      <c r="B532" s="170" t="s">
        <v>1044</v>
      </c>
      <c r="C532" s="10" t="s">
        <v>1045</v>
      </c>
      <c r="D532" s="10" t="s">
        <v>13</v>
      </c>
      <c r="E532" s="170" t="s">
        <v>1020</v>
      </c>
      <c r="F532" s="171">
        <v>319295672</v>
      </c>
      <c r="G532" s="171">
        <v>352544284</v>
      </c>
      <c r="H532" s="171">
        <v>368302299</v>
      </c>
      <c r="I532" s="171">
        <v>346714085</v>
      </c>
    </row>
    <row r="533" spans="1:9">
      <c r="A533" s="10" t="s">
        <v>1676</v>
      </c>
      <c r="B533" s="170" t="s">
        <v>1046</v>
      </c>
      <c r="C533" s="10" t="s">
        <v>1047</v>
      </c>
      <c r="D533" s="10" t="s">
        <v>53</v>
      </c>
      <c r="E533" s="170" t="s">
        <v>1020</v>
      </c>
      <c r="F533" s="171">
        <v>623134970</v>
      </c>
      <c r="G533" s="171">
        <v>615820639</v>
      </c>
      <c r="H533" s="171">
        <v>618320078</v>
      </c>
      <c r="I533" s="171">
        <v>619091895.66666663</v>
      </c>
    </row>
    <row r="534" spans="1:9">
      <c r="A534" s="10" t="s">
        <v>1677</v>
      </c>
      <c r="B534" s="170" t="s">
        <v>1048</v>
      </c>
      <c r="C534" s="10" t="s">
        <v>1049</v>
      </c>
      <c r="D534" s="10" t="s">
        <v>35</v>
      </c>
      <c r="E534" s="170" t="s">
        <v>1020</v>
      </c>
      <c r="F534" s="171">
        <v>193576108</v>
      </c>
      <c r="G534" s="171">
        <v>188774057</v>
      </c>
      <c r="H534" s="171">
        <v>184766877</v>
      </c>
      <c r="I534" s="171">
        <v>189039014</v>
      </c>
    </row>
    <row r="535" spans="1:9">
      <c r="A535" s="10" t="s">
        <v>1678</v>
      </c>
      <c r="B535" s="170" t="s">
        <v>1050</v>
      </c>
      <c r="C535" s="10" t="s">
        <v>1051</v>
      </c>
      <c r="D535" s="10" t="s">
        <v>13</v>
      </c>
      <c r="E535" s="170" t="s">
        <v>1020</v>
      </c>
      <c r="F535" s="171">
        <v>251358587</v>
      </c>
      <c r="G535" s="171">
        <v>244839001</v>
      </c>
      <c r="H535" s="171">
        <v>242860543</v>
      </c>
      <c r="I535" s="171">
        <v>246352710.33333334</v>
      </c>
    </row>
    <row r="536" spans="1:9">
      <c r="A536" s="10" t="s">
        <v>1679</v>
      </c>
      <c r="B536" s="170" t="s">
        <v>1052</v>
      </c>
      <c r="C536" s="10" t="s">
        <v>1053</v>
      </c>
      <c r="D536" s="10" t="s">
        <v>13</v>
      </c>
      <c r="E536" s="170" t="s">
        <v>1020</v>
      </c>
      <c r="F536" s="171">
        <v>3126080375</v>
      </c>
      <c r="G536" s="171">
        <v>3101506782</v>
      </c>
      <c r="H536" s="171">
        <v>3086812597</v>
      </c>
      <c r="I536" s="171">
        <v>3104799918</v>
      </c>
    </row>
    <row r="537" spans="1:9">
      <c r="A537" s="10" t="s">
        <v>1680</v>
      </c>
      <c r="B537" s="170" t="s">
        <v>1054</v>
      </c>
      <c r="C537" s="10" t="s">
        <v>1055</v>
      </c>
      <c r="D537" s="10" t="s">
        <v>35</v>
      </c>
      <c r="E537" s="170" t="s">
        <v>1020</v>
      </c>
      <c r="F537" s="171">
        <v>328818324</v>
      </c>
      <c r="G537" s="171">
        <v>323601962</v>
      </c>
      <c r="H537" s="171">
        <v>318978843</v>
      </c>
      <c r="I537" s="171">
        <v>323799709.66666669</v>
      </c>
    </row>
    <row r="538" spans="1:9">
      <c r="A538" s="10" t="s">
        <v>1681</v>
      </c>
      <c r="B538" s="170" t="s">
        <v>1056</v>
      </c>
      <c r="C538" s="10" t="s">
        <v>1057</v>
      </c>
      <c r="D538" s="10" t="s">
        <v>13</v>
      </c>
      <c r="E538" s="170" t="s">
        <v>1020</v>
      </c>
      <c r="F538" s="171">
        <v>447520049</v>
      </c>
      <c r="G538" s="171">
        <v>435884644</v>
      </c>
      <c r="H538" s="171">
        <v>452866726</v>
      </c>
      <c r="I538" s="171">
        <v>445423806.33333331</v>
      </c>
    </row>
    <row r="539" spans="1:9">
      <c r="A539" s="10" t="s">
        <v>1682</v>
      </c>
      <c r="B539" s="170" t="s">
        <v>1058</v>
      </c>
      <c r="C539" s="10" t="s">
        <v>1020</v>
      </c>
      <c r="D539" s="10" t="s">
        <v>35</v>
      </c>
      <c r="E539" s="170" t="s">
        <v>1020</v>
      </c>
      <c r="F539" s="171">
        <v>122793039</v>
      </c>
      <c r="G539" s="171">
        <v>124851659</v>
      </c>
      <c r="H539" s="171">
        <v>127045159</v>
      </c>
      <c r="I539" s="171">
        <v>124896619</v>
      </c>
    </row>
    <row r="540" spans="1:9">
      <c r="A540" s="10" t="s">
        <v>1683</v>
      </c>
      <c r="B540" s="170" t="s">
        <v>1059</v>
      </c>
      <c r="C540" s="10" t="s">
        <v>1060</v>
      </c>
      <c r="D540" s="10" t="s">
        <v>13</v>
      </c>
      <c r="E540" s="170" t="s">
        <v>1020</v>
      </c>
      <c r="F540" s="171">
        <v>2443627236</v>
      </c>
      <c r="G540" s="171">
        <v>2363730115</v>
      </c>
      <c r="H540" s="171">
        <v>2347095481</v>
      </c>
      <c r="I540" s="171">
        <v>2384817610.6666665</v>
      </c>
    </row>
    <row r="541" spans="1:9">
      <c r="A541" s="10" t="s">
        <v>1684</v>
      </c>
      <c r="B541" s="170" t="s">
        <v>1061</v>
      </c>
      <c r="C541" s="10" t="s">
        <v>1062</v>
      </c>
      <c r="D541" s="10" t="s">
        <v>13</v>
      </c>
      <c r="E541" s="170" t="s">
        <v>1020</v>
      </c>
      <c r="F541" s="171">
        <v>2910616</v>
      </c>
      <c r="G541" s="171">
        <v>2714355</v>
      </c>
      <c r="H541" s="171">
        <v>2714355</v>
      </c>
      <c r="I541" s="171">
        <v>2779775.3333333335</v>
      </c>
    </row>
    <row r="542" spans="1:9">
      <c r="A542" s="10" t="s">
        <v>1685</v>
      </c>
      <c r="B542" s="170" t="s">
        <v>1063</v>
      </c>
      <c r="C542" s="10" t="s">
        <v>1064</v>
      </c>
      <c r="D542" s="10" t="s">
        <v>13</v>
      </c>
      <c r="E542" s="170" t="s">
        <v>1020</v>
      </c>
      <c r="F542" s="171">
        <v>1192242928</v>
      </c>
      <c r="G542" s="171">
        <v>1184458771</v>
      </c>
      <c r="H542" s="171">
        <v>1167238533</v>
      </c>
      <c r="I542" s="171">
        <v>1181313410.6666667</v>
      </c>
    </row>
    <row r="543" spans="1:9">
      <c r="A543" s="10" t="s">
        <v>1686</v>
      </c>
      <c r="B543" s="169" t="s">
        <v>1065</v>
      </c>
      <c r="C543" s="10" t="s">
        <v>595</v>
      </c>
      <c r="D543" s="10" t="s">
        <v>27</v>
      </c>
      <c r="E543" s="170" t="s">
        <v>595</v>
      </c>
      <c r="F543" s="171">
        <v>64049353120</v>
      </c>
      <c r="G543" s="171">
        <v>65353379744</v>
      </c>
      <c r="H543" s="171">
        <v>67412856182</v>
      </c>
      <c r="I543" s="171">
        <v>65605196348.666672</v>
      </c>
    </row>
    <row r="544" spans="1:9">
      <c r="A544" s="10" t="s">
        <v>1687</v>
      </c>
      <c r="B544" s="170" t="s">
        <v>1066</v>
      </c>
      <c r="C544" s="10" t="s">
        <v>1067</v>
      </c>
      <c r="D544" s="10" t="s">
        <v>13</v>
      </c>
      <c r="E544" s="170" t="s">
        <v>595</v>
      </c>
      <c r="F544" s="171">
        <v>3127988857</v>
      </c>
      <c r="G544" s="171">
        <v>3216617924</v>
      </c>
      <c r="H544" s="171">
        <v>3341972551</v>
      </c>
      <c r="I544" s="171">
        <v>3228859777.3333335</v>
      </c>
    </row>
    <row r="545" spans="1:9">
      <c r="A545" s="10" t="s">
        <v>1688</v>
      </c>
      <c r="B545" s="170" t="s">
        <v>1068</v>
      </c>
      <c r="C545" s="10" t="s">
        <v>1069</v>
      </c>
      <c r="D545" s="10" t="s">
        <v>13</v>
      </c>
      <c r="E545" s="170" t="s">
        <v>595</v>
      </c>
      <c r="F545" s="171">
        <v>2365482166</v>
      </c>
      <c r="G545" s="171">
        <v>2477741588</v>
      </c>
      <c r="H545" s="171">
        <v>2616877395</v>
      </c>
      <c r="I545" s="171">
        <v>2486700383</v>
      </c>
    </row>
    <row r="546" spans="1:9">
      <c r="A546" s="10" t="s">
        <v>1689</v>
      </c>
      <c r="B546" s="170" t="s">
        <v>1070</v>
      </c>
      <c r="C546" s="10" t="s">
        <v>1071</v>
      </c>
      <c r="D546" s="10" t="s">
        <v>13</v>
      </c>
      <c r="E546" s="170" t="s">
        <v>595</v>
      </c>
      <c r="F546" s="171">
        <v>3821223964</v>
      </c>
      <c r="G546" s="171">
        <v>3999770432</v>
      </c>
      <c r="H546" s="171">
        <v>4231505365</v>
      </c>
      <c r="I546" s="171">
        <v>4017499920.3333335</v>
      </c>
    </row>
    <row r="547" spans="1:9">
      <c r="A547" s="10" t="s">
        <v>1690</v>
      </c>
      <c r="B547" s="170" t="s">
        <v>1072</v>
      </c>
      <c r="C547" s="10" t="s">
        <v>1073</v>
      </c>
      <c r="D547" s="10" t="s">
        <v>29</v>
      </c>
      <c r="E547" s="170" t="s">
        <v>595</v>
      </c>
      <c r="F547" s="171">
        <v>6806674489</v>
      </c>
      <c r="G547" s="171">
        <v>6685106716</v>
      </c>
      <c r="H547" s="171">
        <v>6993686020</v>
      </c>
      <c r="I547" s="171">
        <v>6828489075</v>
      </c>
    </row>
    <row r="548" spans="1:9">
      <c r="A548" s="10" t="s">
        <v>1691</v>
      </c>
      <c r="B548" s="170" t="s">
        <v>1074</v>
      </c>
      <c r="C548" s="10" t="s">
        <v>1075</v>
      </c>
      <c r="D548" s="10" t="s">
        <v>35</v>
      </c>
      <c r="E548" s="170" t="s">
        <v>595</v>
      </c>
      <c r="F548" s="171">
        <v>1090682274</v>
      </c>
      <c r="G548" s="171">
        <v>1143679019</v>
      </c>
      <c r="H548" s="171">
        <v>1177600206</v>
      </c>
      <c r="I548" s="171">
        <v>1137320499.6666667</v>
      </c>
    </row>
    <row r="549" spans="1:9">
      <c r="A549" s="10" t="s">
        <v>1692</v>
      </c>
      <c r="B549" s="170" t="s">
        <v>1076</v>
      </c>
      <c r="C549" s="10" t="s">
        <v>1077</v>
      </c>
      <c r="D549" s="10" t="s">
        <v>35</v>
      </c>
      <c r="E549" s="170" t="s">
        <v>595</v>
      </c>
      <c r="F549" s="171">
        <v>640202328</v>
      </c>
      <c r="G549" s="171">
        <v>629753291</v>
      </c>
      <c r="H549" s="171">
        <v>665962884</v>
      </c>
      <c r="I549" s="171">
        <v>645306167.66666663</v>
      </c>
    </row>
    <row r="550" spans="1:9">
      <c r="A550" s="10" t="s">
        <v>1693</v>
      </c>
      <c r="B550" s="170" t="s">
        <v>1078</v>
      </c>
      <c r="C550" s="10" t="s">
        <v>1079</v>
      </c>
      <c r="D550" s="10" t="s">
        <v>13</v>
      </c>
      <c r="E550" s="170" t="s">
        <v>595</v>
      </c>
      <c r="F550" s="171">
        <v>1614687080</v>
      </c>
      <c r="G550" s="171">
        <v>1633585082</v>
      </c>
      <c r="H550" s="171">
        <v>1670580124</v>
      </c>
      <c r="I550" s="171">
        <v>1639617428.6666667</v>
      </c>
    </row>
    <row r="551" spans="1:9">
      <c r="A551" s="10" t="s">
        <v>1694</v>
      </c>
      <c r="B551" s="170" t="s">
        <v>1080</v>
      </c>
      <c r="C551" s="10" t="s">
        <v>1081</v>
      </c>
      <c r="D551" s="10" t="s">
        <v>35</v>
      </c>
      <c r="E551" s="170" t="s">
        <v>595</v>
      </c>
      <c r="F551" s="171">
        <v>1423920754</v>
      </c>
      <c r="G551" s="171">
        <v>1385733570</v>
      </c>
      <c r="H551" s="171">
        <v>1392357009</v>
      </c>
      <c r="I551" s="171">
        <v>1400670444.3333333</v>
      </c>
    </row>
    <row r="552" spans="1:9">
      <c r="A552" s="10" t="s">
        <v>1695</v>
      </c>
      <c r="B552" s="170" t="s">
        <v>1082</v>
      </c>
      <c r="C552" s="10" t="s">
        <v>1083</v>
      </c>
      <c r="D552" s="10" t="s">
        <v>29</v>
      </c>
      <c r="E552" s="170" t="s">
        <v>595</v>
      </c>
      <c r="F552" s="171">
        <v>4827349778</v>
      </c>
      <c r="G552" s="171">
        <v>5230985294</v>
      </c>
      <c r="H552" s="171">
        <v>5421503109</v>
      </c>
      <c r="I552" s="171">
        <v>5159946060.333333</v>
      </c>
    </row>
    <row r="553" spans="1:9">
      <c r="A553" s="10" t="s">
        <v>1696</v>
      </c>
      <c r="B553" s="170" t="s">
        <v>1084</v>
      </c>
      <c r="C553" s="10" t="s">
        <v>1085</v>
      </c>
      <c r="D553" s="10" t="s">
        <v>35</v>
      </c>
      <c r="E553" s="170" t="s">
        <v>595</v>
      </c>
      <c r="F553" s="171">
        <v>1706743920</v>
      </c>
      <c r="G553" s="171">
        <v>1749868768</v>
      </c>
      <c r="H553" s="171">
        <v>1776301003</v>
      </c>
      <c r="I553" s="171">
        <v>1744304563.6666667</v>
      </c>
    </row>
    <row r="554" spans="1:9">
      <c r="A554" s="10" t="s">
        <v>1697</v>
      </c>
      <c r="B554" s="170" t="s">
        <v>1086</v>
      </c>
      <c r="C554" s="10" t="s">
        <v>1087</v>
      </c>
      <c r="D554" s="10" t="s">
        <v>35</v>
      </c>
      <c r="E554" s="170" t="s">
        <v>595</v>
      </c>
      <c r="F554" s="171">
        <v>2404471187</v>
      </c>
      <c r="G554" s="171">
        <v>2479209247</v>
      </c>
      <c r="H554" s="171">
        <v>2558836405</v>
      </c>
      <c r="I554" s="171">
        <v>2480838946.3333335</v>
      </c>
    </row>
    <row r="555" spans="1:9">
      <c r="A555" s="10" t="s">
        <v>1698</v>
      </c>
      <c r="B555" s="170" t="s">
        <v>1088</v>
      </c>
      <c r="C555" s="10" t="s">
        <v>1089</v>
      </c>
      <c r="D555" s="10" t="s">
        <v>29</v>
      </c>
      <c r="E555" s="170" t="s">
        <v>595</v>
      </c>
      <c r="F555" s="171">
        <v>2546692440</v>
      </c>
      <c r="G555" s="171">
        <v>2722207327</v>
      </c>
      <c r="H555" s="171">
        <v>2788931529</v>
      </c>
      <c r="I555" s="171">
        <v>2685943765.3333335</v>
      </c>
    </row>
    <row r="556" spans="1:9">
      <c r="A556" s="10" t="s">
        <v>1699</v>
      </c>
      <c r="B556" s="170" t="s">
        <v>1090</v>
      </c>
      <c r="C556" s="10" t="s">
        <v>1091</v>
      </c>
      <c r="D556" s="10" t="s">
        <v>29</v>
      </c>
      <c r="E556" s="170" t="s">
        <v>595</v>
      </c>
      <c r="F556" s="171">
        <v>2499074452</v>
      </c>
      <c r="G556" s="171">
        <v>2488811499</v>
      </c>
      <c r="H556" s="171">
        <v>2525907401</v>
      </c>
      <c r="I556" s="171">
        <v>2504597784</v>
      </c>
    </row>
    <row r="557" spans="1:9">
      <c r="A557" s="10" t="s">
        <v>1700</v>
      </c>
      <c r="B557" s="170" t="s">
        <v>1092</v>
      </c>
      <c r="C557" s="10" t="s">
        <v>1093</v>
      </c>
      <c r="D557" s="10" t="s">
        <v>35</v>
      </c>
      <c r="E557" s="170" t="s">
        <v>595</v>
      </c>
      <c r="F557" s="171">
        <v>1337835971</v>
      </c>
      <c r="G557" s="171">
        <v>1328443868</v>
      </c>
      <c r="H557" s="171">
        <v>1354875264</v>
      </c>
      <c r="I557" s="171">
        <v>1340385034.3333333</v>
      </c>
    </row>
    <row r="558" spans="1:9">
      <c r="A558" s="10" t="s">
        <v>1701</v>
      </c>
      <c r="B558" s="170" t="s">
        <v>1094</v>
      </c>
      <c r="C558" s="10" t="s">
        <v>1095</v>
      </c>
      <c r="D558" s="10" t="s">
        <v>35</v>
      </c>
      <c r="E558" s="170" t="s">
        <v>595</v>
      </c>
      <c r="F558" s="171">
        <v>1031447127</v>
      </c>
      <c r="G558" s="171">
        <v>1089797653</v>
      </c>
      <c r="H558" s="171">
        <v>1101418400</v>
      </c>
      <c r="I558" s="171">
        <v>1074221060</v>
      </c>
    </row>
    <row r="559" spans="1:9">
      <c r="A559" s="10" t="s">
        <v>1702</v>
      </c>
      <c r="B559" s="170" t="s">
        <v>1096</v>
      </c>
      <c r="C559" s="10" t="s">
        <v>1097</v>
      </c>
      <c r="D559" s="10" t="s">
        <v>13</v>
      </c>
      <c r="E559" s="170" t="s">
        <v>595</v>
      </c>
      <c r="F559" s="171">
        <v>3961275862</v>
      </c>
      <c r="G559" s="171">
        <v>3995384864</v>
      </c>
      <c r="H559" s="171">
        <v>4076137917</v>
      </c>
      <c r="I559" s="171">
        <v>4010932881</v>
      </c>
    </row>
    <row r="560" spans="1:9">
      <c r="A560" s="10" t="s">
        <v>1703</v>
      </c>
      <c r="B560" s="170" t="s">
        <v>1098</v>
      </c>
      <c r="C560" s="10" t="s">
        <v>280</v>
      </c>
      <c r="D560" s="10" t="s">
        <v>13</v>
      </c>
      <c r="E560" s="170" t="s">
        <v>595</v>
      </c>
      <c r="F560" s="171">
        <v>2477690763</v>
      </c>
      <c r="G560" s="171">
        <v>2406234950</v>
      </c>
      <c r="H560" s="171">
        <v>2474277666</v>
      </c>
      <c r="I560" s="171">
        <v>2452734459.6666665</v>
      </c>
    </row>
    <row r="561" spans="1:9">
      <c r="A561" s="10" t="s">
        <v>1704</v>
      </c>
      <c r="B561" s="170" t="s">
        <v>1099</v>
      </c>
      <c r="C561" s="10" t="s">
        <v>1100</v>
      </c>
      <c r="D561" s="10" t="s">
        <v>29</v>
      </c>
      <c r="E561" s="170" t="s">
        <v>595</v>
      </c>
      <c r="F561" s="171">
        <v>6981540456</v>
      </c>
      <c r="G561" s="171">
        <v>7180778215</v>
      </c>
      <c r="H561" s="171">
        <v>7348462429</v>
      </c>
      <c r="I561" s="171">
        <v>7170260366.666667</v>
      </c>
    </row>
    <row r="562" spans="1:9">
      <c r="A562" s="10" t="s">
        <v>1705</v>
      </c>
      <c r="B562" s="170" t="s">
        <v>1101</v>
      </c>
      <c r="C562" s="10" t="s">
        <v>595</v>
      </c>
      <c r="D562" s="10" t="s">
        <v>13</v>
      </c>
      <c r="E562" s="170" t="s">
        <v>595</v>
      </c>
      <c r="F562" s="171">
        <v>6022195998</v>
      </c>
      <c r="G562" s="171">
        <v>6001212086</v>
      </c>
      <c r="H562" s="171">
        <v>6235516949</v>
      </c>
      <c r="I562" s="171">
        <v>6086308344.333333</v>
      </c>
    </row>
    <row r="563" spans="1:9">
      <c r="A563" s="10" t="s">
        <v>1706</v>
      </c>
      <c r="B563" s="170" t="s">
        <v>1102</v>
      </c>
      <c r="C563" s="10" t="s">
        <v>1103</v>
      </c>
      <c r="D563" s="10" t="s">
        <v>13</v>
      </c>
      <c r="E563" s="170" t="s">
        <v>595</v>
      </c>
      <c r="F563" s="171">
        <v>7345639761</v>
      </c>
      <c r="G563" s="171">
        <v>7491924858</v>
      </c>
      <c r="H563" s="171">
        <v>7643613063</v>
      </c>
      <c r="I563" s="171">
        <v>7493725894</v>
      </c>
    </row>
    <row r="564" spans="1:9">
      <c r="A564" s="10" t="s">
        <v>1707</v>
      </c>
      <c r="B564" s="170" t="s">
        <v>1104</v>
      </c>
      <c r="C564" s="10" t="s">
        <v>1105</v>
      </c>
      <c r="D564" s="10" t="s">
        <v>13</v>
      </c>
      <c r="E564" s="170" t="s">
        <v>595</v>
      </c>
      <c r="F564" s="171">
        <v>16533493</v>
      </c>
      <c r="G564" s="171">
        <v>16533493</v>
      </c>
      <c r="H564" s="171">
        <v>16533493</v>
      </c>
      <c r="I564" s="171">
        <v>16533493</v>
      </c>
    </row>
    <row r="565" spans="1:9">
      <c r="A565" s="10" t="s">
        <v>1708</v>
      </c>
      <c r="B565" s="169" t="s">
        <v>1106</v>
      </c>
      <c r="C565" s="10" t="s">
        <v>1016</v>
      </c>
      <c r="D565" s="10" t="s">
        <v>27</v>
      </c>
      <c r="E565" s="170" t="s">
        <v>1016</v>
      </c>
      <c r="F565" s="171">
        <v>10639668553</v>
      </c>
      <c r="G565" s="171">
        <v>10676358488</v>
      </c>
      <c r="H565" s="171">
        <v>10679660760</v>
      </c>
      <c r="I565" s="171">
        <v>10665229266.999998</v>
      </c>
    </row>
    <row r="566" spans="1:9">
      <c r="A566" s="10" t="s">
        <v>1709</v>
      </c>
      <c r="B566" s="173" t="s">
        <v>1107</v>
      </c>
      <c r="C566" s="10" t="s">
        <v>1108</v>
      </c>
      <c r="D566" s="10" t="s">
        <v>13</v>
      </c>
      <c r="E566" s="173" t="s">
        <v>1016</v>
      </c>
      <c r="F566" s="171">
        <v>579292356</v>
      </c>
      <c r="G566" s="171">
        <v>591033906</v>
      </c>
      <c r="H566" s="171">
        <v>604365647</v>
      </c>
      <c r="I566" s="171">
        <v>591563969.66666663</v>
      </c>
    </row>
    <row r="567" spans="1:9">
      <c r="A567" s="10" t="s">
        <v>1710</v>
      </c>
      <c r="B567" s="170" t="s">
        <v>1109</v>
      </c>
      <c r="C567" s="10" t="s">
        <v>1110</v>
      </c>
      <c r="D567" s="10" t="s">
        <v>35</v>
      </c>
      <c r="E567" s="170" t="s">
        <v>1016</v>
      </c>
      <c r="F567" s="171">
        <v>197786683</v>
      </c>
      <c r="G567" s="171">
        <v>210666728</v>
      </c>
      <c r="H567" s="171">
        <v>211419192</v>
      </c>
      <c r="I567" s="171">
        <v>206624201</v>
      </c>
    </row>
    <row r="568" spans="1:9">
      <c r="A568" s="10" t="s">
        <v>1711</v>
      </c>
      <c r="B568" s="170" t="s">
        <v>1111</v>
      </c>
      <c r="C568" s="10" t="s">
        <v>1112</v>
      </c>
      <c r="D568" s="10" t="s">
        <v>13</v>
      </c>
      <c r="E568" s="170" t="s">
        <v>1016</v>
      </c>
      <c r="F568" s="171">
        <v>173639866</v>
      </c>
      <c r="G568" s="171">
        <v>179755586</v>
      </c>
      <c r="H568" s="171">
        <v>181838502</v>
      </c>
      <c r="I568" s="171">
        <v>178411318</v>
      </c>
    </row>
    <row r="569" spans="1:9">
      <c r="A569" s="10" t="s">
        <v>1712</v>
      </c>
      <c r="B569" s="170" t="s">
        <v>1113</v>
      </c>
      <c r="C569" s="10" t="s">
        <v>1114</v>
      </c>
      <c r="D569" s="10" t="s">
        <v>13</v>
      </c>
      <c r="E569" s="170" t="s">
        <v>1016</v>
      </c>
      <c r="F569" s="171">
        <v>717806066</v>
      </c>
      <c r="G569" s="171">
        <v>718441868</v>
      </c>
      <c r="H569" s="171">
        <v>706462454</v>
      </c>
      <c r="I569" s="171">
        <v>714236796</v>
      </c>
    </row>
    <row r="570" spans="1:9">
      <c r="A570" s="10" t="s">
        <v>1713</v>
      </c>
      <c r="B570" s="170" t="s">
        <v>1115</v>
      </c>
      <c r="C570" s="10" t="s">
        <v>485</v>
      </c>
      <c r="D570" s="10" t="s">
        <v>13</v>
      </c>
      <c r="E570" s="170" t="s">
        <v>1016</v>
      </c>
      <c r="F570" s="171">
        <v>386850197</v>
      </c>
      <c r="G570" s="171">
        <v>381829509</v>
      </c>
      <c r="H570" s="171">
        <v>408087749</v>
      </c>
      <c r="I570" s="171">
        <v>392255818.33333331</v>
      </c>
    </row>
    <row r="571" spans="1:9">
      <c r="A571" s="10" t="s">
        <v>1714</v>
      </c>
      <c r="B571" s="170" t="s">
        <v>1116</v>
      </c>
      <c r="C571" s="10" t="s">
        <v>1117</v>
      </c>
      <c r="D571" s="10" t="s">
        <v>13</v>
      </c>
      <c r="E571" s="170" t="s">
        <v>1016</v>
      </c>
      <c r="F571" s="171">
        <v>290848882</v>
      </c>
      <c r="G571" s="171">
        <v>275636963</v>
      </c>
      <c r="H571" s="171">
        <v>276091053</v>
      </c>
      <c r="I571" s="171">
        <v>280858966</v>
      </c>
    </row>
    <row r="572" spans="1:9">
      <c r="A572" s="10" t="s">
        <v>1715</v>
      </c>
      <c r="B572" s="170" t="s">
        <v>1118</v>
      </c>
      <c r="C572" s="10" t="s">
        <v>413</v>
      </c>
      <c r="D572" s="10" t="s">
        <v>13</v>
      </c>
      <c r="E572" s="170" t="s">
        <v>1016</v>
      </c>
      <c r="F572" s="171">
        <v>689696050</v>
      </c>
      <c r="G572" s="171">
        <v>681285703</v>
      </c>
      <c r="H572" s="171">
        <v>675834231</v>
      </c>
      <c r="I572" s="171">
        <v>682271994.66666663</v>
      </c>
    </row>
    <row r="573" spans="1:9">
      <c r="A573" s="10" t="s">
        <v>1716</v>
      </c>
      <c r="B573" s="170" t="s">
        <v>1119</v>
      </c>
      <c r="C573" s="10" t="s">
        <v>1120</v>
      </c>
      <c r="D573" s="10" t="s">
        <v>53</v>
      </c>
      <c r="E573" s="170" t="s">
        <v>1016</v>
      </c>
      <c r="F573" s="171">
        <v>1022297051</v>
      </c>
      <c r="G573" s="171">
        <v>996720639</v>
      </c>
      <c r="H573" s="171">
        <v>975586933</v>
      </c>
      <c r="I573" s="171">
        <v>998201541</v>
      </c>
    </row>
    <row r="574" spans="1:9">
      <c r="A574" s="10" t="s">
        <v>1717</v>
      </c>
      <c r="B574" s="170" t="s">
        <v>1121</v>
      </c>
      <c r="C574" s="10" t="s">
        <v>1122</v>
      </c>
      <c r="D574" s="10" t="s">
        <v>13</v>
      </c>
      <c r="E574" s="170" t="s">
        <v>1016</v>
      </c>
      <c r="F574" s="171">
        <v>185329046</v>
      </c>
      <c r="G574" s="171">
        <v>185502340</v>
      </c>
      <c r="H574" s="171">
        <v>184371941</v>
      </c>
      <c r="I574" s="171">
        <v>185067775.66666666</v>
      </c>
    </row>
    <row r="575" spans="1:9">
      <c r="A575" s="10" t="s">
        <v>1718</v>
      </c>
      <c r="B575" s="170" t="s">
        <v>1123</v>
      </c>
      <c r="C575" s="10" t="s">
        <v>1124</v>
      </c>
      <c r="D575" s="10" t="s">
        <v>13</v>
      </c>
      <c r="E575" s="170" t="s">
        <v>1016</v>
      </c>
      <c r="F575" s="171">
        <v>507588735</v>
      </c>
      <c r="G575" s="171">
        <v>534209256</v>
      </c>
      <c r="H575" s="171">
        <v>533476281</v>
      </c>
      <c r="I575" s="171">
        <v>525091424</v>
      </c>
    </row>
    <row r="576" spans="1:9">
      <c r="A576" s="10" t="s">
        <v>1719</v>
      </c>
      <c r="B576" s="170" t="s">
        <v>1125</v>
      </c>
      <c r="C576" s="10" t="s">
        <v>1126</v>
      </c>
      <c r="D576" s="10" t="s">
        <v>13</v>
      </c>
      <c r="E576" s="170" t="s">
        <v>1016</v>
      </c>
      <c r="F576" s="171">
        <v>230794945</v>
      </c>
      <c r="G576" s="171">
        <v>226999554</v>
      </c>
      <c r="H576" s="171">
        <v>222222467</v>
      </c>
      <c r="I576" s="171">
        <v>226672322</v>
      </c>
    </row>
    <row r="577" spans="1:9">
      <c r="A577" s="10" t="s">
        <v>1720</v>
      </c>
      <c r="B577" s="170" t="s">
        <v>1127</v>
      </c>
      <c r="C577" s="10" t="s">
        <v>1128</v>
      </c>
      <c r="D577" s="10" t="s">
        <v>13</v>
      </c>
      <c r="E577" s="170" t="s">
        <v>1016</v>
      </c>
      <c r="F577" s="171">
        <v>558926083</v>
      </c>
      <c r="G577" s="171">
        <v>561583530</v>
      </c>
      <c r="H577" s="171">
        <v>570932550</v>
      </c>
      <c r="I577" s="171">
        <v>563814054.33333337</v>
      </c>
    </row>
    <row r="578" spans="1:9">
      <c r="A578" s="10" t="s">
        <v>1721</v>
      </c>
      <c r="B578" s="170" t="s">
        <v>1129</v>
      </c>
      <c r="C578" s="10" t="s">
        <v>1130</v>
      </c>
      <c r="D578" s="10" t="s">
        <v>13</v>
      </c>
      <c r="E578" s="170" t="s">
        <v>1016</v>
      </c>
      <c r="F578" s="171">
        <v>299274130</v>
      </c>
      <c r="G578" s="171">
        <v>302111588</v>
      </c>
      <c r="H578" s="171">
        <v>310228163</v>
      </c>
      <c r="I578" s="171">
        <v>303871293.66666669</v>
      </c>
    </row>
    <row r="579" spans="1:9">
      <c r="A579" s="10" t="s">
        <v>1722</v>
      </c>
      <c r="B579" s="170" t="s">
        <v>1131</v>
      </c>
      <c r="C579" s="10" t="s">
        <v>1132</v>
      </c>
      <c r="D579" s="10" t="s">
        <v>13</v>
      </c>
      <c r="E579" s="170" t="s">
        <v>1016</v>
      </c>
      <c r="F579" s="171">
        <v>257432448</v>
      </c>
      <c r="G579" s="171">
        <v>274249694</v>
      </c>
      <c r="H579" s="171">
        <v>275463115</v>
      </c>
      <c r="I579" s="171">
        <v>269048419</v>
      </c>
    </row>
    <row r="580" spans="1:9">
      <c r="A580" s="10" t="s">
        <v>1723</v>
      </c>
      <c r="B580" s="170" t="s">
        <v>1133</v>
      </c>
      <c r="C580" s="10" t="s">
        <v>1134</v>
      </c>
      <c r="D580" s="10" t="s">
        <v>13</v>
      </c>
      <c r="E580" s="170" t="s">
        <v>1016</v>
      </c>
      <c r="F580" s="171">
        <v>820635470</v>
      </c>
      <c r="G580" s="171">
        <v>836030130</v>
      </c>
      <c r="H580" s="171">
        <v>867555242</v>
      </c>
      <c r="I580" s="171">
        <v>841406947.33333337</v>
      </c>
    </row>
    <row r="581" spans="1:9">
      <c r="A581" s="10" t="s">
        <v>1724</v>
      </c>
      <c r="B581" s="170" t="s">
        <v>1135</v>
      </c>
      <c r="C581" s="10" t="s">
        <v>249</v>
      </c>
      <c r="D581" s="10" t="s">
        <v>13</v>
      </c>
      <c r="E581" s="170" t="s">
        <v>1016</v>
      </c>
      <c r="F581" s="171">
        <v>690375741</v>
      </c>
      <c r="G581" s="171">
        <v>702085550</v>
      </c>
      <c r="H581" s="171">
        <v>717007505</v>
      </c>
      <c r="I581" s="171">
        <v>703156265.33333337</v>
      </c>
    </row>
    <row r="582" spans="1:9">
      <c r="A582" s="10" t="s">
        <v>1725</v>
      </c>
      <c r="B582" s="170" t="s">
        <v>1136</v>
      </c>
      <c r="C582" s="10" t="s">
        <v>1137</v>
      </c>
      <c r="D582" s="10" t="s">
        <v>13</v>
      </c>
      <c r="E582" s="170" t="s">
        <v>1016</v>
      </c>
      <c r="F582" s="171">
        <v>177574573</v>
      </c>
      <c r="G582" s="171">
        <v>175356815</v>
      </c>
      <c r="H582" s="171">
        <v>166872425</v>
      </c>
      <c r="I582" s="171">
        <v>173267937.66666666</v>
      </c>
    </row>
    <row r="583" spans="1:9">
      <c r="A583" s="10" t="s">
        <v>1726</v>
      </c>
      <c r="B583" s="170" t="s">
        <v>1138</v>
      </c>
      <c r="C583" s="10" t="s">
        <v>1139</v>
      </c>
      <c r="D583" s="10" t="s">
        <v>53</v>
      </c>
      <c r="E583" s="170" t="s">
        <v>1016</v>
      </c>
      <c r="F583" s="171">
        <v>803806762</v>
      </c>
      <c r="G583" s="171">
        <v>762450526</v>
      </c>
      <c r="H583" s="171">
        <v>729756799</v>
      </c>
      <c r="I583" s="171">
        <v>765338029</v>
      </c>
    </row>
    <row r="584" spans="1:9">
      <c r="A584" s="10" t="s">
        <v>1727</v>
      </c>
      <c r="B584" s="170" t="s">
        <v>1140</v>
      </c>
      <c r="C584" s="10" t="s">
        <v>1141</v>
      </c>
      <c r="D584" s="10" t="s">
        <v>13</v>
      </c>
      <c r="E584" s="170" t="s">
        <v>1016</v>
      </c>
      <c r="F584" s="171">
        <v>365199717</v>
      </c>
      <c r="G584" s="171">
        <v>349278741</v>
      </c>
      <c r="H584" s="171">
        <v>353676807</v>
      </c>
      <c r="I584" s="171">
        <v>356051755</v>
      </c>
    </row>
    <row r="585" spans="1:9">
      <c r="A585" s="10" t="s">
        <v>1728</v>
      </c>
      <c r="B585" s="170" t="s">
        <v>1142</v>
      </c>
      <c r="C585" s="10" t="s">
        <v>208</v>
      </c>
      <c r="D585" s="10" t="s">
        <v>35</v>
      </c>
      <c r="E585" s="170" t="s">
        <v>1016</v>
      </c>
      <c r="F585" s="171">
        <v>439875472</v>
      </c>
      <c r="G585" s="171">
        <v>439883679</v>
      </c>
      <c r="H585" s="171">
        <v>452956198</v>
      </c>
      <c r="I585" s="171">
        <v>444238449.66666669</v>
      </c>
    </row>
    <row r="586" spans="1:9">
      <c r="A586" s="10" t="s">
        <v>1729</v>
      </c>
      <c r="B586" s="170" t="s">
        <v>1143</v>
      </c>
      <c r="C586" s="10" t="s">
        <v>208</v>
      </c>
      <c r="D586" s="10" t="s">
        <v>13</v>
      </c>
      <c r="E586" s="170" t="s">
        <v>1016</v>
      </c>
      <c r="F586" s="171">
        <v>726559272</v>
      </c>
      <c r="G586" s="171">
        <v>721274553</v>
      </c>
      <c r="H586" s="171">
        <v>698165864</v>
      </c>
      <c r="I586" s="171">
        <v>715333229.66666663</v>
      </c>
    </row>
    <row r="587" spans="1:9">
      <c r="A587" s="10" t="s">
        <v>1730</v>
      </c>
      <c r="B587" s="174" t="s">
        <v>1144</v>
      </c>
      <c r="C587" s="10" t="s">
        <v>1145</v>
      </c>
      <c r="D587" s="10" t="s">
        <v>13</v>
      </c>
      <c r="E587" s="174" t="s">
        <v>1016</v>
      </c>
      <c r="F587" s="171">
        <v>518079008</v>
      </c>
      <c r="G587" s="171">
        <v>569971630</v>
      </c>
      <c r="H587" s="171">
        <v>557289642</v>
      </c>
      <c r="I587" s="171">
        <v>548446760</v>
      </c>
    </row>
    <row r="588" spans="1:9">
      <c r="A588" s="10"/>
      <c r="B588" s="174"/>
      <c r="C588" s="10"/>
      <c r="D588" s="10"/>
      <c r="E588" s="174"/>
      <c r="F588" s="175"/>
      <c r="G588" s="175"/>
      <c r="H588" s="175"/>
      <c r="I588" s="198"/>
    </row>
    <row r="589" spans="1:9">
      <c r="A589" s="11"/>
      <c r="B589" s="98"/>
      <c r="C589" s="99"/>
      <c r="D589" s="10"/>
      <c r="E589" s="99"/>
      <c r="F589" s="97"/>
      <c r="G589" s="97"/>
      <c r="H589" s="97"/>
      <c r="I589" s="97"/>
    </row>
    <row r="591" spans="1:9">
      <c r="F591" s="97"/>
      <c r="G591" s="97"/>
      <c r="H591" s="97"/>
      <c r="I591" s="97"/>
    </row>
    <row r="593" spans="5:22">
      <c r="F593" s="216"/>
      <c r="G593" s="216"/>
      <c r="H593" s="216"/>
      <c r="I593" s="216"/>
    </row>
    <row r="596" spans="5:22">
      <c r="E596" s="170" t="s">
        <v>26</v>
      </c>
      <c r="F596" s="171">
        <f>SUMIF($E$2:$E$587,$E596,F$2:F$587)/2</f>
        <v>40646447778</v>
      </c>
      <c r="G596" s="171">
        <f>SUMIF($E$2:$E$587,$E596,G$2:G$587)/2</f>
        <v>37470398400</v>
      </c>
      <c r="H596" s="171">
        <f>SUMIF($E$2:$E$587,$E596,H$2:H$587)/2</f>
        <v>34875149556</v>
      </c>
      <c r="I596" s="171">
        <f>SUMIF($E$2:$E$587,$E596,I$2:I$587)/2</f>
        <v>37663998578.000008</v>
      </c>
      <c r="K596" s="169" t="s">
        <v>25</v>
      </c>
      <c r="L596" s="170" t="s">
        <v>2067</v>
      </c>
      <c r="M596" s="170" t="s">
        <v>26</v>
      </c>
      <c r="N596" s="171">
        <v>40646447778</v>
      </c>
      <c r="O596" s="171">
        <v>37470398400</v>
      </c>
      <c r="P596" s="171">
        <v>34875149556</v>
      </c>
      <c r="Q596" s="171">
        <v>37663998577.999992</v>
      </c>
      <c r="S596" s="216">
        <f>N596-F596</f>
        <v>0</v>
      </c>
      <c r="T596" s="216">
        <f t="shared" ref="T596:T618" si="0">O596-G596</f>
        <v>0</v>
      </c>
      <c r="U596" s="216">
        <f t="shared" ref="U596:U618" si="1">P596-H596</f>
        <v>0</v>
      </c>
      <c r="V596" s="216">
        <f t="shared" ref="V596:V618" si="2">Q596-I596</f>
        <v>0</v>
      </c>
    </row>
    <row r="597" spans="5:22">
      <c r="E597" s="170" t="s">
        <v>75</v>
      </c>
      <c r="F597" s="171">
        <f t="shared" ref="F597:I616" si="3">SUMIF($E$2:$E$587,$E597,F$2:F$587)/2</f>
        <v>163447382133</v>
      </c>
      <c r="G597" s="171">
        <f t="shared" si="3"/>
        <v>166619784277</v>
      </c>
      <c r="H597" s="171">
        <f t="shared" si="3"/>
        <v>170405299202</v>
      </c>
      <c r="I597" s="171">
        <f t="shared" si="3"/>
        <v>166824155204</v>
      </c>
      <c r="K597" s="169" t="s">
        <v>74</v>
      </c>
      <c r="L597" s="170" t="s">
        <v>2068</v>
      </c>
      <c r="M597" s="170" t="s">
        <v>75</v>
      </c>
      <c r="N597" s="171">
        <v>163447382133</v>
      </c>
      <c r="O597" s="171">
        <v>166619784277</v>
      </c>
      <c r="P597" s="171">
        <v>170405299202</v>
      </c>
      <c r="Q597" s="171">
        <v>166824155203.99997</v>
      </c>
      <c r="S597" s="216">
        <f t="shared" ref="S597:S618" si="4">N597-F597</f>
        <v>0</v>
      </c>
      <c r="T597" s="216">
        <f t="shared" si="0"/>
        <v>0</v>
      </c>
      <c r="U597" s="216">
        <f t="shared" si="1"/>
        <v>0</v>
      </c>
      <c r="V597" s="216">
        <f t="shared" si="2"/>
        <v>0</v>
      </c>
    </row>
    <row r="598" spans="5:22">
      <c r="E598" s="170" t="s">
        <v>11</v>
      </c>
      <c r="F598" s="171">
        <f t="shared" si="3"/>
        <v>45602190005</v>
      </c>
      <c r="G598" s="171">
        <f t="shared" si="3"/>
        <v>46237408433</v>
      </c>
      <c r="H598" s="171">
        <f t="shared" si="3"/>
        <v>46309424625</v>
      </c>
      <c r="I598" s="171">
        <f t="shared" si="3"/>
        <v>46049674354.333321</v>
      </c>
      <c r="K598" s="169" t="s">
        <v>217</v>
      </c>
      <c r="L598" s="170" t="s">
        <v>2069</v>
      </c>
      <c r="M598" s="170" t="s">
        <v>11</v>
      </c>
      <c r="N598" s="171">
        <v>45602190005</v>
      </c>
      <c r="O598" s="171">
        <v>46237408433</v>
      </c>
      <c r="P598" s="171">
        <v>46309424625</v>
      </c>
      <c r="Q598" s="171">
        <v>46049674354.333328</v>
      </c>
      <c r="S598" s="216">
        <f t="shared" si="4"/>
        <v>0</v>
      </c>
      <c r="T598" s="216">
        <f t="shared" si="0"/>
        <v>0</v>
      </c>
      <c r="U598" s="216">
        <f t="shared" si="1"/>
        <v>0</v>
      </c>
      <c r="V598" s="216">
        <f t="shared" si="2"/>
        <v>0</v>
      </c>
    </row>
    <row r="599" spans="5:22">
      <c r="E599" s="170" t="s">
        <v>293</v>
      </c>
      <c r="F599" s="171">
        <f t="shared" si="3"/>
        <v>36616808128</v>
      </c>
      <c r="G599" s="171">
        <f t="shared" si="3"/>
        <v>37012609697</v>
      </c>
      <c r="H599" s="171">
        <f t="shared" si="3"/>
        <v>37305554640</v>
      </c>
      <c r="I599" s="171">
        <f t="shared" si="3"/>
        <v>36978324155</v>
      </c>
      <c r="K599" s="169" t="s">
        <v>292</v>
      </c>
      <c r="L599" s="170" t="s">
        <v>2070</v>
      </c>
      <c r="M599" s="170" t="s">
        <v>293</v>
      </c>
      <c r="N599" s="171">
        <v>36616808128</v>
      </c>
      <c r="O599" s="171">
        <v>37012609697</v>
      </c>
      <c r="P599" s="171">
        <v>37305554640</v>
      </c>
      <c r="Q599" s="171">
        <v>36978324154.999992</v>
      </c>
      <c r="S599" s="216">
        <f t="shared" si="4"/>
        <v>0</v>
      </c>
      <c r="T599" s="216">
        <f t="shared" si="0"/>
        <v>0</v>
      </c>
      <c r="U599" s="216">
        <f t="shared" si="1"/>
        <v>0</v>
      </c>
      <c r="V599" s="216">
        <f t="shared" si="2"/>
        <v>0</v>
      </c>
    </row>
    <row r="600" spans="5:22">
      <c r="E600" s="170" t="s">
        <v>367</v>
      </c>
      <c r="F600" s="171">
        <f t="shared" si="3"/>
        <v>46863608002</v>
      </c>
      <c r="G600" s="171">
        <f t="shared" si="3"/>
        <v>47282300287</v>
      </c>
      <c r="H600" s="171">
        <f t="shared" si="3"/>
        <v>48521028024</v>
      </c>
      <c r="I600" s="171">
        <f t="shared" si="3"/>
        <v>47555645437.666664</v>
      </c>
      <c r="K600" s="169" t="s">
        <v>366</v>
      </c>
      <c r="L600" s="170" t="s">
        <v>2071</v>
      </c>
      <c r="M600" s="170" t="s">
        <v>367</v>
      </c>
      <c r="N600" s="171">
        <v>46863608002</v>
      </c>
      <c r="O600" s="171">
        <v>47282300287</v>
      </c>
      <c r="P600" s="171">
        <v>48521028024</v>
      </c>
      <c r="Q600" s="171">
        <v>47555645437.666656</v>
      </c>
      <c r="S600" s="216">
        <f t="shared" si="4"/>
        <v>0</v>
      </c>
      <c r="T600" s="216">
        <f t="shared" si="0"/>
        <v>0</v>
      </c>
      <c r="U600" s="216">
        <f t="shared" si="1"/>
        <v>0</v>
      </c>
      <c r="V600" s="216">
        <f t="shared" si="2"/>
        <v>0</v>
      </c>
    </row>
    <row r="601" spans="5:22">
      <c r="E601" s="170" t="s">
        <v>401</v>
      </c>
      <c r="F601" s="171">
        <f t="shared" si="3"/>
        <v>8613663189</v>
      </c>
      <c r="G601" s="171">
        <f t="shared" si="3"/>
        <v>8740848189</v>
      </c>
      <c r="H601" s="171">
        <f t="shared" si="3"/>
        <v>8658338905</v>
      </c>
      <c r="I601" s="171">
        <f t="shared" si="3"/>
        <v>8670950094.3333321</v>
      </c>
      <c r="K601" s="169" t="s">
        <v>400</v>
      </c>
      <c r="L601" s="170" t="s">
        <v>2072</v>
      </c>
      <c r="M601" s="170" t="s">
        <v>401</v>
      </c>
      <c r="N601" s="171">
        <v>8613663189</v>
      </c>
      <c r="O601" s="171">
        <v>8740848189</v>
      </c>
      <c r="P601" s="171">
        <v>8658338905</v>
      </c>
      <c r="Q601" s="171">
        <v>8670950094.3333321</v>
      </c>
      <c r="S601" s="216">
        <f t="shared" si="4"/>
        <v>0</v>
      </c>
      <c r="T601" s="216">
        <f t="shared" si="0"/>
        <v>0</v>
      </c>
      <c r="U601" s="216">
        <f t="shared" si="1"/>
        <v>0</v>
      </c>
      <c r="V601" s="216">
        <f t="shared" si="2"/>
        <v>0</v>
      </c>
    </row>
    <row r="602" spans="5:22">
      <c r="E602" s="170" t="s">
        <v>431</v>
      </c>
      <c r="F602" s="171">
        <f t="shared" si="3"/>
        <v>81977548744</v>
      </c>
      <c r="G602" s="171">
        <f t="shared" si="3"/>
        <v>82843460072</v>
      </c>
      <c r="H602" s="171">
        <f t="shared" si="3"/>
        <v>84623437537</v>
      </c>
      <c r="I602" s="171">
        <f t="shared" si="3"/>
        <v>83148148784.333328</v>
      </c>
      <c r="K602" s="169" t="s">
        <v>430</v>
      </c>
      <c r="L602" s="170" t="s">
        <v>2073</v>
      </c>
      <c r="M602" s="170" t="s">
        <v>431</v>
      </c>
      <c r="N602" s="171">
        <v>81977548744</v>
      </c>
      <c r="O602" s="171">
        <v>82843460072</v>
      </c>
      <c r="P602" s="171">
        <v>84623437537</v>
      </c>
      <c r="Q602" s="171">
        <v>83148148784.333344</v>
      </c>
      <c r="S602" s="216">
        <f t="shared" si="4"/>
        <v>0</v>
      </c>
      <c r="T602" s="216">
        <f t="shared" si="0"/>
        <v>0</v>
      </c>
      <c r="U602" s="216">
        <f t="shared" si="1"/>
        <v>0</v>
      </c>
      <c r="V602" s="216">
        <f t="shared" si="2"/>
        <v>0</v>
      </c>
    </row>
    <row r="603" spans="5:22">
      <c r="E603" s="170" t="s">
        <v>321</v>
      </c>
      <c r="F603" s="171">
        <f t="shared" si="3"/>
        <v>25295342934</v>
      </c>
      <c r="G603" s="171">
        <f t="shared" si="3"/>
        <v>25357251674</v>
      </c>
      <c r="H603" s="171">
        <f t="shared" si="3"/>
        <v>25749464897</v>
      </c>
      <c r="I603" s="171">
        <f t="shared" si="3"/>
        <v>25467353168.33334</v>
      </c>
      <c r="K603" s="169" t="s">
        <v>475</v>
      </c>
      <c r="L603" s="170" t="s">
        <v>2074</v>
      </c>
      <c r="M603" s="170" t="s">
        <v>321</v>
      </c>
      <c r="N603" s="171">
        <v>25295342934</v>
      </c>
      <c r="O603" s="171">
        <v>25357251674</v>
      </c>
      <c r="P603" s="171">
        <v>25749464897</v>
      </c>
      <c r="Q603" s="171">
        <v>25467353168.333328</v>
      </c>
      <c r="S603" s="216">
        <f t="shared" si="4"/>
        <v>0</v>
      </c>
      <c r="T603" s="216">
        <f t="shared" si="0"/>
        <v>0</v>
      </c>
      <c r="U603" s="216">
        <f t="shared" si="1"/>
        <v>0</v>
      </c>
      <c r="V603" s="216">
        <f t="shared" si="2"/>
        <v>0</v>
      </c>
    </row>
    <row r="604" spans="5:22">
      <c r="E604" s="170" t="s">
        <v>523</v>
      </c>
      <c r="F604" s="171">
        <f t="shared" si="3"/>
        <v>60246566807</v>
      </c>
      <c r="G604" s="171">
        <f t="shared" si="3"/>
        <v>63969076707</v>
      </c>
      <c r="H604" s="171">
        <f t="shared" si="3"/>
        <v>71348404173</v>
      </c>
      <c r="I604" s="171">
        <f t="shared" si="3"/>
        <v>65188015895.666672</v>
      </c>
      <c r="K604" s="169" t="s">
        <v>522</v>
      </c>
      <c r="L604" s="170" t="s">
        <v>2075</v>
      </c>
      <c r="M604" s="170" t="s">
        <v>523</v>
      </c>
      <c r="N604" s="171">
        <v>60246566807</v>
      </c>
      <c r="O604" s="171">
        <v>63969076707</v>
      </c>
      <c r="P604" s="171">
        <v>71348404173</v>
      </c>
      <c r="Q604" s="171">
        <v>65188015895.666664</v>
      </c>
      <c r="S604" s="216">
        <f t="shared" si="4"/>
        <v>0</v>
      </c>
      <c r="T604" s="216">
        <f t="shared" si="0"/>
        <v>0</v>
      </c>
      <c r="U604" s="216">
        <f t="shared" si="1"/>
        <v>0</v>
      </c>
      <c r="V604" s="216">
        <f t="shared" si="2"/>
        <v>0</v>
      </c>
    </row>
    <row r="605" spans="5:22">
      <c r="E605" s="170" t="s">
        <v>548</v>
      </c>
      <c r="F605" s="171">
        <f t="shared" si="3"/>
        <v>20804980328</v>
      </c>
      <c r="G605" s="171">
        <f t="shared" si="3"/>
        <v>21089841043</v>
      </c>
      <c r="H605" s="171">
        <f t="shared" si="3"/>
        <v>21357469696</v>
      </c>
      <c r="I605" s="171">
        <f t="shared" si="3"/>
        <v>21084097022.333336</v>
      </c>
      <c r="K605" s="169" t="s">
        <v>547</v>
      </c>
      <c r="L605" s="170" t="s">
        <v>2076</v>
      </c>
      <c r="M605" s="170" t="s">
        <v>548</v>
      </c>
      <c r="N605" s="171">
        <v>20804980328</v>
      </c>
      <c r="O605" s="171">
        <v>21089841043</v>
      </c>
      <c r="P605" s="171">
        <v>21357469696</v>
      </c>
      <c r="Q605" s="171">
        <v>21084097022.333328</v>
      </c>
      <c r="S605" s="216">
        <f t="shared" si="4"/>
        <v>0</v>
      </c>
      <c r="T605" s="216">
        <f t="shared" si="0"/>
        <v>0</v>
      </c>
      <c r="U605" s="216">
        <f t="shared" si="1"/>
        <v>0</v>
      </c>
      <c r="V605" s="216">
        <f t="shared" si="2"/>
        <v>0</v>
      </c>
    </row>
    <row r="606" spans="5:22">
      <c r="E606" s="170" t="s">
        <v>599</v>
      </c>
      <c r="F606" s="171">
        <f t="shared" si="3"/>
        <v>42877931765</v>
      </c>
      <c r="G606" s="171">
        <f t="shared" si="3"/>
        <v>43101930341</v>
      </c>
      <c r="H606" s="171">
        <f t="shared" si="3"/>
        <v>43878511431</v>
      </c>
      <c r="I606" s="171">
        <f t="shared" si="3"/>
        <v>43286124512.333328</v>
      </c>
      <c r="K606" s="169" t="s">
        <v>598</v>
      </c>
      <c r="L606" s="170" t="s">
        <v>2077</v>
      </c>
      <c r="M606" s="170" t="s">
        <v>599</v>
      </c>
      <c r="N606" s="171">
        <v>42877931765</v>
      </c>
      <c r="O606" s="171">
        <v>43101930341</v>
      </c>
      <c r="P606" s="171">
        <v>43878511431</v>
      </c>
      <c r="Q606" s="171">
        <v>43286124512.333328</v>
      </c>
      <c r="S606" s="216">
        <f t="shared" si="4"/>
        <v>0</v>
      </c>
      <c r="T606" s="216">
        <f t="shared" si="0"/>
        <v>0</v>
      </c>
      <c r="U606" s="216">
        <f t="shared" si="1"/>
        <v>0</v>
      </c>
      <c r="V606" s="216">
        <f t="shared" si="2"/>
        <v>0</v>
      </c>
    </row>
    <row r="607" spans="5:22">
      <c r="E607" s="170" t="s">
        <v>620</v>
      </c>
      <c r="F607" s="171">
        <f t="shared" si="3"/>
        <v>96844489721</v>
      </c>
      <c r="G607" s="171">
        <f t="shared" si="3"/>
        <v>101311932463</v>
      </c>
      <c r="H607" s="171">
        <f t="shared" si="3"/>
        <v>102577013839</v>
      </c>
      <c r="I607" s="171">
        <f t="shared" si="3"/>
        <v>100244478674.33333</v>
      </c>
      <c r="K607" s="169" t="s">
        <v>619</v>
      </c>
      <c r="L607" s="170" t="s">
        <v>2078</v>
      </c>
      <c r="M607" s="170" t="s">
        <v>620</v>
      </c>
      <c r="N607" s="171">
        <v>96844489721</v>
      </c>
      <c r="O607" s="171">
        <v>101311932463</v>
      </c>
      <c r="P607" s="171">
        <v>102577013839</v>
      </c>
      <c r="Q607" s="171">
        <v>100244478674.33334</v>
      </c>
      <c r="S607" s="216">
        <f t="shared" si="4"/>
        <v>0</v>
      </c>
      <c r="T607" s="216">
        <f t="shared" si="0"/>
        <v>0</v>
      </c>
      <c r="U607" s="216">
        <f t="shared" si="1"/>
        <v>0</v>
      </c>
      <c r="V607" s="216">
        <f t="shared" si="2"/>
        <v>0</v>
      </c>
    </row>
    <row r="608" spans="5:22">
      <c r="E608" s="170" t="s">
        <v>670</v>
      </c>
      <c r="F608" s="171">
        <f t="shared" si="3"/>
        <v>112145708437</v>
      </c>
      <c r="G608" s="171">
        <f t="shared" si="3"/>
        <v>114852489985</v>
      </c>
      <c r="H608" s="171">
        <f t="shared" si="3"/>
        <v>117550763669</v>
      </c>
      <c r="I608" s="171">
        <f t="shared" si="3"/>
        <v>114849654030.33337</v>
      </c>
      <c r="K608" s="169" t="s">
        <v>669</v>
      </c>
      <c r="L608" s="170" t="s">
        <v>2079</v>
      </c>
      <c r="M608" s="170" t="s">
        <v>670</v>
      </c>
      <c r="N608" s="171">
        <v>112145708437</v>
      </c>
      <c r="O608" s="171">
        <v>114852489985</v>
      </c>
      <c r="P608" s="171">
        <v>117550763669</v>
      </c>
      <c r="Q608" s="171">
        <v>114849654030.33334</v>
      </c>
      <c r="S608" s="216">
        <f t="shared" si="4"/>
        <v>0</v>
      </c>
      <c r="T608" s="216">
        <f t="shared" si="0"/>
        <v>0</v>
      </c>
      <c r="U608" s="216">
        <f t="shared" si="1"/>
        <v>0</v>
      </c>
      <c r="V608" s="216">
        <f t="shared" si="2"/>
        <v>0</v>
      </c>
    </row>
    <row r="609" spans="5:22">
      <c r="E609" s="170" t="s">
        <v>776</v>
      </c>
      <c r="F609" s="171">
        <f t="shared" si="3"/>
        <v>90261755982</v>
      </c>
      <c r="G609" s="171">
        <f t="shared" si="3"/>
        <v>90939499128</v>
      </c>
      <c r="H609" s="171">
        <f t="shared" si="3"/>
        <v>92508395488</v>
      </c>
      <c r="I609" s="171">
        <f t="shared" si="3"/>
        <v>91236550199.333313</v>
      </c>
      <c r="K609" s="169" t="s">
        <v>775</v>
      </c>
      <c r="L609" s="170" t="s">
        <v>2080</v>
      </c>
      <c r="M609" s="170" t="s">
        <v>776</v>
      </c>
      <c r="N609" s="171">
        <v>90261755982</v>
      </c>
      <c r="O609" s="171">
        <v>90939499128</v>
      </c>
      <c r="P609" s="171">
        <v>92508395488</v>
      </c>
      <c r="Q609" s="171">
        <v>91236550199.333328</v>
      </c>
      <c r="S609" s="216">
        <f t="shared" si="4"/>
        <v>0</v>
      </c>
      <c r="T609" s="216">
        <f t="shared" si="0"/>
        <v>0</v>
      </c>
      <c r="U609" s="216">
        <f t="shared" si="1"/>
        <v>0</v>
      </c>
      <c r="V609" s="216">
        <f t="shared" si="2"/>
        <v>0</v>
      </c>
    </row>
    <row r="610" spans="5:22">
      <c r="E610" s="170" t="s">
        <v>743</v>
      </c>
      <c r="F610" s="171">
        <f t="shared" si="3"/>
        <v>91814286288</v>
      </c>
      <c r="G610" s="171">
        <f t="shared" si="3"/>
        <v>93739445378</v>
      </c>
      <c r="H610" s="171">
        <f t="shared" si="3"/>
        <v>96087050242</v>
      </c>
      <c r="I610" s="171">
        <f t="shared" si="3"/>
        <v>93880260636.000015</v>
      </c>
      <c r="K610" s="169" t="s">
        <v>848</v>
      </c>
      <c r="L610" s="170" t="s">
        <v>2081</v>
      </c>
      <c r="M610" s="170" t="s">
        <v>743</v>
      </c>
      <c r="N610" s="171">
        <v>91814286288</v>
      </c>
      <c r="O610" s="171">
        <v>93739445378</v>
      </c>
      <c r="P610" s="171">
        <v>96087050242</v>
      </c>
      <c r="Q610" s="171">
        <v>93880260636</v>
      </c>
      <c r="S610" s="216">
        <f t="shared" si="4"/>
        <v>0</v>
      </c>
      <c r="T610" s="216">
        <f t="shared" si="0"/>
        <v>0</v>
      </c>
      <c r="U610" s="216">
        <f t="shared" si="1"/>
        <v>0</v>
      </c>
      <c r="V610" s="216">
        <f t="shared" si="2"/>
        <v>0</v>
      </c>
    </row>
    <row r="611" spans="5:22">
      <c r="E611" s="170" t="s">
        <v>915</v>
      </c>
      <c r="F611" s="171">
        <f t="shared" si="3"/>
        <v>45880150930</v>
      </c>
      <c r="G611" s="171">
        <f t="shared" si="3"/>
        <v>46248587253</v>
      </c>
      <c r="H611" s="171">
        <f t="shared" si="3"/>
        <v>47016979006</v>
      </c>
      <c r="I611" s="171">
        <f t="shared" si="3"/>
        <v>46381905729.666664</v>
      </c>
      <c r="K611" s="169" t="s">
        <v>914</v>
      </c>
      <c r="L611" s="170" t="s">
        <v>2082</v>
      </c>
      <c r="M611" s="170" t="s">
        <v>915</v>
      </c>
      <c r="N611" s="171">
        <v>45880150930</v>
      </c>
      <c r="O611" s="171">
        <v>46248587253</v>
      </c>
      <c r="P611" s="171">
        <v>47016979006</v>
      </c>
      <c r="Q611" s="171">
        <v>46381905729.666664</v>
      </c>
      <c r="S611" s="216">
        <f t="shared" si="4"/>
        <v>0</v>
      </c>
      <c r="T611" s="216">
        <f t="shared" si="0"/>
        <v>0</v>
      </c>
      <c r="U611" s="216">
        <f t="shared" si="1"/>
        <v>0</v>
      </c>
      <c r="V611" s="216">
        <f t="shared" si="2"/>
        <v>0</v>
      </c>
    </row>
    <row r="612" spans="5:22">
      <c r="E612" s="170" t="s">
        <v>948</v>
      </c>
      <c r="F612" s="171">
        <f t="shared" si="3"/>
        <v>5180811186</v>
      </c>
      <c r="G612" s="171">
        <f t="shared" si="3"/>
        <v>5026313755</v>
      </c>
      <c r="H612" s="171">
        <f t="shared" si="3"/>
        <v>4905785423</v>
      </c>
      <c r="I612" s="171">
        <f t="shared" si="3"/>
        <v>5037636788</v>
      </c>
      <c r="K612" s="169" t="s">
        <v>947</v>
      </c>
      <c r="L612" s="170" t="s">
        <v>2083</v>
      </c>
      <c r="M612" s="170" t="s">
        <v>948</v>
      </c>
      <c r="N612" s="171">
        <v>5180811186</v>
      </c>
      <c r="O612" s="171">
        <v>5026313755</v>
      </c>
      <c r="P612" s="171">
        <v>4905785423</v>
      </c>
      <c r="Q612" s="171">
        <v>5037636788</v>
      </c>
      <c r="S612" s="216">
        <f t="shared" si="4"/>
        <v>0</v>
      </c>
      <c r="T612" s="216">
        <f t="shared" si="0"/>
        <v>0</v>
      </c>
      <c r="U612" s="216">
        <f t="shared" si="1"/>
        <v>0</v>
      </c>
      <c r="V612" s="216">
        <f t="shared" si="2"/>
        <v>0</v>
      </c>
    </row>
    <row r="613" spans="5:22">
      <c r="E613" s="170" t="s">
        <v>979</v>
      </c>
      <c r="F613" s="171">
        <f t="shared" si="3"/>
        <v>57748736911</v>
      </c>
      <c r="G613" s="171">
        <f t="shared" si="3"/>
        <v>58284757745</v>
      </c>
      <c r="H613" s="171">
        <f t="shared" si="3"/>
        <v>59349236700</v>
      </c>
      <c r="I613" s="171">
        <f t="shared" si="3"/>
        <v>58460910451.999985</v>
      </c>
      <c r="K613" s="169" t="s">
        <v>978</v>
      </c>
      <c r="L613" s="170" t="s">
        <v>2084</v>
      </c>
      <c r="M613" s="170" t="s">
        <v>979</v>
      </c>
      <c r="N613" s="171">
        <v>57748736911</v>
      </c>
      <c r="O613" s="171">
        <v>58284757745</v>
      </c>
      <c r="P613" s="171">
        <v>59349236700</v>
      </c>
      <c r="Q613" s="171">
        <v>58460910452</v>
      </c>
      <c r="S613" s="216">
        <f t="shared" si="4"/>
        <v>0</v>
      </c>
      <c r="T613" s="216">
        <f t="shared" si="0"/>
        <v>0</v>
      </c>
      <c r="U613" s="216">
        <f t="shared" si="1"/>
        <v>0</v>
      </c>
      <c r="V613" s="216">
        <f t="shared" si="2"/>
        <v>0</v>
      </c>
    </row>
    <row r="614" spans="5:22">
      <c r="E614" s="170" t="s">
        <v>1020</v>
      </c>
      <c r="F614" s="171">
        <f t="shared" si="3"/>
        <v>17040290078</v>
      </c>
      <c r="G614" s="171">
        <f t="shared" si="3"/>
        <v>16890782490</v>
      </c>
      <c r="H614" s="171">
        <f t="shared" si="3"/>
        <v>16834045717</v>
      </c>
      <c r="I614" s="171">
        <f t="shared" si="3"/>
        <v>16921706095.000002</v>
      </c>
      <c r="K614" s="169" t="s">
        <v>1019</v>
      </c>
      <c r="L614" s="170" t="s">
        <v>2085</v>
      </c>
      <c r="M614" s="170" t="s">
        <v>1020</v>
      </c>
      <c r="N614" s="171">
        <v>17040290078</v>
      </c>
      <c r="O614" s="171">
        <v>16890782490</v>
      </c>
      <c r="P614" s="171">
        <v>16834045717</v>
      </c>
      <c r="Q614" s="171">
        <v>16921706095</v>
      </c>
      <c r="S614" s="216">
        <f t="shared" si="4"/>
        <v>0</v>
      </c>
      <c r="T614" s="216">
        <f t="shared" si="0"/>
        <v>0</v>
      </c>
      <c r="U614" s="216">
        <f t="shared" si="1"/>
        <v>0</v>
      </c>
      <c r="V614" s="216">
        <f t="shared" si="2"/>
        <v>0</v>
      </c>
    </row>
    <row r="615" spans="5:22">
      <c r="E615" s="170" t="s">
        <v>595</v>
      </c>
      <c r="F615" s="171">
        <f t="shared" si="3"/>
        <v>64049353120</v>
      </c>
      <c r="G615" s="171">
        <f t="shared" si="3"/>
        <v>65353379744</v>
      </c>
      <c r="H615" s="171">
        <f t="shared" si="3"/>
        <v>67412856182</v>
      </c>
      <c r="I615" s="171">
        <f t="shared" si="3"/>
        <v>65605196348.666664</v>
      </c>
      <c r="K615" s="169" t="s">
        <v>1065</v>
      </c>
      <c r="L615" s="170" t="s">
        <v>2086</v>
      </c>
      <c r="M615" s="170" t="s">
        <v>595</v>
      </c>
      <c r="N615" s="171">
        <v>64049353120</v>
      </c>
      <c r="O615" s="171">
        <v>65353379744</v>
      </c>
      <c r="P615" s="171">
        <v>67412856182</v>
      </c>
      <c r="Q615" s="171">
        <v>65605196348.666672</v>
      </c>
      <c r="S615" s="216">
        <f t="shared" si="4"/>
        <v>0</v>
      </c>
      <c r="T615" s="216">
        <f t="shared" si="0"/>
        <v>0</v>
      </c>
      <c r="U615" s="216">
        <f t="shared" si="1"/>
        <v>0</v>
      </c>
      <c r="V615" s="216">
        <f t="shared" si="2"/>
        <v>0</v>
      </c>
    </row>
    <row r="616" spans="5:22">
      <c r="E616" s="170" t="s">
        <v>1016</v>
      </c>
      <c r="F616" s="171">
        <f t="shared" si="3"/>
        <v>10639668553</v>
      </c>
      <c r="G616" s="171">
        <f t="shared" si="3"/>
        <v>10676358488</v>
      </c>
      <c r="H616" s="171">
        <f t="shared" si="3"/>
        <v>10679660760</v>
      </c>
      <c r="I616" s="171">
        <f t="shared" si="3"/>
        <v>10665229267</v>
      </c>
      <c r="K616" s="169" t="s">
        <v>1106</v>
      </c>
      <c r="L616" s="170" t="s">
        <v>2087</v>
      </c>
      <c r="M616" s="170" t="s">
        <v>1016</v>
      </c>
      <c r="N616" s="171">
        <v>10639668553</v>
      </c>
      <c r="O616" s="171">
        <v>10676358488</v>
      </c>
      <c r="P616" s="171">
        <v>10679660760</v>
      </c>
      <c r="Q616" s="171">
        <v>10665229266.999998</v>
      </c>
      <c r="S616" s="216">
        <f t="shared" si="4"/>
        <v>0</v>
      </c>
      <c r="T616" s="216">
        <f t="shared" si="0"/>
        <v>0</v>
      </c>
      <c r="U616" s="216">
        <f t="shared" si="1"/>
        <v>0</v>
      </c>
      <c r="V616" s="216">
        <f t="shared" si="2"/>
        <v>0</v>
      </c>
    </row>
    <row r="617" spans="5:22">
      <c r="K617" s="217"/>
      <c r="L617" s="217"/>
      <c r="M617" s="218"/>
      <c r="N617" s="171"/>
      <c r="O617" s="171"/>
      <c r="P617" s="171"/>
      <c r="Q617" s="171"/>
      <c r="S617" s="216">
        <f t="shared" si="4"/>
        <v>0</v>
      </c>
      <c r="T617" s="216">
        <f t="shared" si="0"/>
        <v>0</v>
      </c>
      <c r="U617" s="216">
        <f t="shared" si="1"/>
        <v>0</v>
      </c>
      <c r="V617" s="216">
        <f t="shared" si="2"/>
        <v>0</v>
      </c>
    </row>
    <row r="618" spans="5:22">
      <c r="E618" s="170" t="s">
        <v>2066</v>
      </c>
      <c r="F618" s="171">
        <f>SUM(F596:F616)</f>
        <v>1164597721019</v>
      </c>
      <c r="G618" s="171">
        <f>SUM(G596:G616)</f>
        <v>1183048455549</v>
      </c>
      <c r="H618" s="171">
        <f>SUM(H596:H616)</f>
        <v>1207953869712</v>
      </c>
      <c r="I618" s="171">
        <f>SUM(I596:I616)</f>
        <v>1185200015426.6667</v>
      </c>
      <c r="K618" s="217"/>
      <c r="L618" s="217"/>
      <c r="M618" s="218"/>
      <c r="N618" s="171">
        <f>SUM(N596:N616)</f>
        <v>1164597721019</v>
      </c>
      <c r="O618" s="171">
        <f>SUM(O596:O616)</f>
        <v>1183048455549</v>
      </c>
      <c r="P618" s="171">
        <f>SUM(P596:P616)</f>
        <v>1207953869712</v>
      </c>
      <c r="Q618" s="171">
        <f>SUM(Q596:Q616)</f>
        <v>1185200015426.6667</v>
      </c>
      <c r="S618" s="216">
        <f t="shared" si="4"/>
        <v>0</v>
      </c>
      <c r="T618" s="216">
        <f t="shared" si="0"/>
        <v>0</v>
      </c>
      <c r="U618" s="216">
        <f t="shared" si="1"/>
        <v>0</v>
      </c>
      <c r="V618" s="216">
        <f t="shared" si="2"/>
        <v>0</v>
      </c>
    </row>
  </sheetData>
  <sheetProtection password="C7B6" sheet="1"/>
  <mergeCells count="1">
    <mergeCell ref="J1:T1"/>
  </mergeCells>
  <printOptions horizontalCentered="1"/>
  <pageMargins left="0.5" right="0.5" top="0.5" bottom="0.5" header="0.5" footer="0.25"/>
  <pageSetup paperSize="5" scale="10" orientation="portrait" r:id="rId1"/>
  <headerFooter alignWithMargins="0">
    <oddFooter>&amp;A&amp;RPage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32"/>
  <sheetViews>
    <sheetView showGridLines="0" defaultGridColor="0" topLeftCell="H1" colorId="22" zoomScaleNormal="100" workbookViewId="0">
      <selection activeCell="I3" sqref="I3"/>
    </sheetView>
  </sheetViews>
  <sheetFormatPr defaultColWidth="9.58203125" defaultRowHeight="15.5"/>
  <cols>
    <col min="1" max="1" width="6.08203125" style="49" hidden="1" customWidth="1"/>
    <col min="2" max="2" width="6.08203125" style="108" hidden="1" customWidth="1"/>
    <col min="3" max="7" width="6.08203125" style="49" hidden="1" customWidth="1"/>
    <col min="8" max="8" width="3.58203125" style="112" customWidth="1"/>
    <col min="9" max="9" width="32.83203125" style="21" customWidth="1"/>
    <col min="10" max="10" width="17" style="21" customWidth="1"/>
    <col min="11" max="11" width="6.83203125" style="21" customWidth="1"/>
    <col min="12" max="13" width="15.58203125" style="21" customWidth="1"/>
    <col min="14" max="16384" width="9.58203125" style="21"/>
  </cols>
  <sheetData>
    <row r="1" spans="1:17" ht="20">
      <c r="I1" s="244" t="s">
        <v>1931</v>
      </c>
      <c r="J1" s="244"/>
      <c r="K1" s="244"/>
      <c r="L1" s="244"/>
      <c r="M1" s="244"/>
    </row>
    <row r="2" spans="1:17" ht="29.15" customHeight="1">
      <c r="A2" s="9" t="str">
        <f t="shared" ref="A2:A12" ca="1" si="0">MID(CELL("filename",A2),FIND("]",CELL("filename",A2))+1,256)</f>
        <v>local school</v>
      </c>
      <c r="B2" s="106">
        <f>ROW()</f>
        <v>2</v>
      </c>
      <c r="C2" s="9" t="str">
        <f>summary!C3</f>
        <v>0719</v>
      </c>
      <c r="D2" s="9" t="str">
        <f>summary!Q8</f>
        <v>2016</v>
      </c>
      <c r="E2" s="9" t="s">
        <v>1849</v>
      </c>
      <c r="F2" s="9" t="s">
        <v>1927</v>
      </c>
      <c r="G2" s="9" t="s">
        <v>1926</v>
      </c>
      <c r="H2" s="143"/>
      <c r="I2" s="21" t="s">
        <v>1932</v>
      </c>
      <c r="K2" s="31"/>
      <c r="L2" s="154" t="s">
        <v>1862</v>
      </c>
    </row>
    <row r="3" spans="1:17">
      <c r="A3" s="9" t="str">
        <f t="shared" ca="1" si="0"/>
        <v>local school</v>
      </c>
      <c r="B3" s="106">
        <f>ROW()</f>
        <v>3</v>
      </c>
      <c r="C3" s="49" t="str">
        <f>summary!C3</f>
        <v>0719</v>
      </c>
      <c r="D3" s="49" t="str">
        <f>summary!Q8</f>
        <v>2016</v>
      </c>
      <c r="E3" s="9" t="s">
        <v>1849</v>
      </c>
      <c r="F3" s="9" t="s">
        <v>1927</v>
      </c>
      <c r="H3" s="143"/>
      <c r="K3" s="22"/>
      <c r="L3" s="22"/>
      <c r="M3" s="22"/>
      <c r="N3" s="22"/>
      <c r="O3" s="22"/>
      <c r="P3" s="22"/>
      <c r="Q3" s="22"/>
    </row>
    <row r="4" spans="1:17" ht="20.25" customHeight="1">
      <c r="A4" s="9" t="str">
        <f t="shared" ca="1" si="0"/>
        <v>local school</v>
      </c>
      <c r="B4" s="106">
        <f>ROW()</f>
        <v>4</v>
      </c>
      <c r="C4" s="49" t="str">
        <f>summary!C3</f>
        <v>0719</v>
      </c>
      <c r="D4" s="49" t="str">
        <f>summary!Q8</f>
        <v>2016</v>
      </c>
      <c r="E4" s="9" t="s">
        <v>1849</v>
      </c>
      <c r="F4" s="9" t="s">
        <v>1927</v>
      </c>
      <c r="G4" s="47" t="s">
        <v>1850</v>
      </c>
      <c r="H4" s="143">
        <v>1</v>
      </c>
      <c r="I4" s="21" t="s">
        <v>1942</v>
      </c>
      <c r="K4" s="23"/>
      <c r="L4" s="155">
        <v>0</v>
      </c>
      <c r="M4" s="22"/>
      <c r="N4" s="22"/>
      <c r="O4" s="22"/>
      <c r="P4" s="22"/>
      <c r="Q4" s="22"/>
    </row>
    <row r="5" spans="1:17" ht="21.75" customHeight="1">
      <c r="A5" s="9" t="str">
        <f t="shared" ca="1" si="0"/>
        <v>local school</v>
      </c>
      <c r="B5" s="106">
        <f>ROW()</f>
        <v>5</v>
      </c>
      <c r="C5" s="49" t="str">
        <f>summary!C3</f>
        <v>0719</v>
      </c>
      <c r="D5" s="49" t="str">
        <f>summary!Q8</f>
        <v>2016</v>
      </c>
      <c r="E5" s="9" t="s">
        <v>1849</v>
      </c>
      <c r="F5" s="9" t="s">
        <v>1927</v>
      </c>
      <c r="H5" s="143">
        <v>2</v>
      </c>
      <c r="I5" s="21" t="s">
        <v>1759</v>
      </c>
      <c r="K5" s="22"/>
      <c r="L5" s="51"/>
      <c r="M5" s="22"/>
      <c r="N5" s="22"/>
      <c r="O5" s="22"/>
      <c r="P5" s="22"/>
      <c r="Q5" s="22"/>
    </row>
    <row r="6" spans="1:17">
      <c r="A6" s="9" t="str">
        <f t="shared" ca="1" si="0"/>
        <v>local school</v>
      </c>
      <c r="B6" s="106">
        <f>ROW()</f>
        <v>6</v>
      </c>
      <c r="C6" s="49" t="str">
        <f>summary!C3</f>
        <v>0719</v>
      </c>
      <c r="D6" s="49" t="str">
        <f>summary!Q8</f>
        <v>2016</v>
      </c>
      <c r="E6" s="9" t="s">
        <v>1849</v>
      </c>
      <c r="F6" s="9" t="s">
        <v>1927</v>
      </c>
      <c r="G6" s="49" t="s">
        <v>1851</v>
      </c>
      <c r="H6" s="143"/>
      <c r="I6" s="21" t="s">
        <v>1764</v>
      </c>
      <c r="K6" s="23"/>
      <c r="L6" s="155">
        <v>0</v>
      </c>
      <c r="M6" s="22"/>
      <c r="N6" s="22"/>
      <c r="O6" s="22"/>
      <c r="P6" s="22"/>
      <c r="Q6" s="22"/>
    </row>
    <row r="7" spans="1:17">
      <c r="A7" s="9" t="str">
        <f t="shared" ca="1" si="0"/>
        <v>local school</v>
      </c>
      <c r="B7" s="106">
        <f>ROW()</f>
        <v>7</v>
      </c>
      <c r="C7" s="49" t="str">
        <f>summary!C3</f>
        <v>0719</v>
      </c>
      <c r="D7" s="49" t="str">
        <f>summary!Q8</f>
        <v>2016</v>
      </c>
      <c r="E7" s="9" t="s">
        <v>1849</v>
      </c>
      <c r="F7" s="9" t="s">
        <v>1927</v>
      </c>
      <c r="G7" s="49" t="s">
        <v>1852</v>
      </c>
      <c r="H7" s="143"/>
      <c r="I7" s="21" t="s">
        <v>1763</v>
      </c>
      <c r="K7" s="23"/>
      <c r="L7" s="155">
        <v>0</v>
      </c>
      <c r="M7" s="22"/>
      <c r="N7" s="22"/>
      <c r="O7" s="22"/>
      <c r="P7" s="22"/>
      <c r="Q7" s="22"/>
    </row>
    <row r="8" spans="1:17" ht="21" customHeight="1">
      <c r="A8" s="9" t="str">
        <f t="shared" ca="1" si="0"/>
        <v>local school</v>
      </c>
      <c r="B8" s="106">
        <f>ROW()</f>
        <v>8</v>
      </c>
      <c r="C8" s="49" t="str">
        <f>summary!C3</f>
        <v>0719</v>
      </c>
      <c r="D8" s="49" t="str">
        <f>summary!Q8</f>
        <v>2016</v>
      </c>
      <c r="E8" s="9" t="s">
        <v>1849</v>
      </c>
      <c r="F8" s="9" t="s">
        <v>1927</v>
      </c>
      <c r="H8" s="143">
        <v>3</v>
      </c>
      <c r="I8" s="21" t="s">
        <v>1943</v>
      </c>
      <c r="K8" s="22"/>
      <c r="L8" s="51"/>
      <c r="M8" s="22"/>
      <c r="N8" s="22"/>
      <c r="O8" s="22"/>
      <c r="P8" s="22"/>
      <c r="Q8" s="22"/>
    </row>
    <row r="9" spans="1:17">
      <c r="A9" s="9" t="str">
        <f t="shared" ca="1" si="0"/>
        <v>local school</v>
      </c>
      <c r="B9" s="106">
        <f>ROW()</f>
        <v>9</v>
      </c>
      <c r="C9" s="49" t="str">
        <f>summary!C3</f>
        <v>0719</v>
      </c>
      <c r="D9" s="49" t="str">
        <f>summary!Q8</f>
        <v>2016</v>
      </c>
      <c r="E9" s="9" t="s">
        <v>1849</v>
      </c>
      <c r="F9" s="9" t="s">
        <v>1927</v>
      </c>
      <c r="G9" s="49" t="s">
        <v>1853</v>
      </c>
      <c r="H9" s="143"/>
      <c r="I9" s="21" t="s">
        <v>1764</v>
      </c>
      <c r="K9" s="23"/>
      <c r="L9" s="155">
        <v>0</v>
      </c>
      <c r="M9" s="22"/>
      <c r="N9" s="22"/>
      <c r="O9" s="22"/>
      <c r="P9" s="22"/>
      <c r="Q9" s="22"/>
    </row>
    <row r="10" spans="1:17">
      <c r="A10" s="9" t="str">
        <f t="shared" ca="1" si="0"/>
        <v>local school</v>
      </c>
      <c r="B10" s="106">
        <f>ROW()</f>
        <v>10</v>
      </c>
      <c r="C10" s="49" t="str">
        <f>summary!C3</f>
        <v>0719</v>
      </c>
      <c r="D10" s="49" t="str">
        <f>summary!Q8</f>
        <v>2016</v>
      </c>
      <c r="E10" s="9" t="s">
        <v>1849</v>
      </c>
      <c r="F10" s="9" t="s">
        <v>1927</v>
      </c>
      <c r="G10" s="49" t="s">
        <v>1854</v>
      </c>
      <c r="H10" s="143"/>
      <c r="I10" s="21" t="s">
        <v>1763</v>
      </c>
      <c r="K10" s="23"/>
      <c r="L10" s="155">
        <v>0</v>
      </c>
      <c r="M10" s="22"/>
      <c r="N10" s="22"/>
      <c r="O10" s="22"/>
      <c r="P10" s="22"/>
      <c r="Q10" s="22"/>
    </row>
    <row r="11" spans="1:17" ht="30.75" customHeight="1">
      <c r="A11" s="9" t="str">
        <f t="shared" ca="1" si="0"/>
        <v>local school</v>
      </c>
      <c r="B11" s="106">
        <f>ROW()</f>
        <v>11</v>
      </c>
      <c r="C11" s="49" t="str">
        <f>summary!C3</f>
        <v>0719</v>
      </c>
      <c r="D11" s="49" t="str">
        <f>summary!Q8</f>
        <v>2016</v>
      </c>
      <c r="E11" s="9" t="s">
        <v>1849</v>
      </c>
      <c r="F11" s="9" t="s">
        <v>1927</v>
      </c>
      <c r="G11" s="49" t="s">
        <v>1855</v>
      </c>
      <c r="H11" s="143">
        <v>4</v>
      </c>
      <c r="I11" s="21" t="s">
        <v>1944</v>
      </c>
      <c r="K11" s="23"/>
      <c r="M11" s="83">
        <f>SUM(L4:L10)</f>
        <v>0</v>
      </c>
      <c r="N11" s="22"/>
      <c r="O11" s="22"/>
      <c r="P11" s="22"/>
      <c r="Q11" s="22"/>
    </row>
    <row r="12" spans="1:17" ht="16" customHeight="1">
      <c r="A12" s="9" t="str">
        <f t="shared" ca="1" si="0"/>
        <v>local school</v>
      </c>
      <c r="B12" s="106">
        <f>ROW()</f>
        <v>12</v>
      </c>
      <c r="C12" s="49" t="str">
        <f>summary!C3</f>
        <v>0719</v>
      </c>
      <c r="D12" s="49" t="str">
        <f>summary!Q8</f>
        <v>2016</v>
      </c>
      <c r="E12" s="9" t="s">
        <v>1849</v>
      </c>
      <c r="F12" s="9" t="s">
        <v>1927</v>
      </c>
      <c r="H12" s="143"/>
      <c r="K12" s="22"/>
      <c r="L12" s="52"/>
      <c r="N12" s="22"/>
      <c r="O12" s="22"/>
      <c r="P12" s="22"/>
      <c r="Q12" s="22"/>
    </row>
    <row r="13" spans="1:17">
      <c r="A13" s="9" t="str">
        <f t="shared" ref="A13:A31" ca="1" si="1">MID(CELL("filename",A13),FIND("]",CELL("filename",A13))+1,256)</f>
        <v>local school</v>
      </c>
      <c r="B13" s="106">
        <f>ROW()</f>
        <v>13</v>
      </c>
      <c r="C13" s="49" t="str">
        <f>summary!C3</f>
        <v>0719</v>
      </c>
      <c r="D13" s="49" t="str">
        <f>summary!Q8</f>
        <v>2016</v>
      </c>
      <c r="E13" s="9" t="s">
        <v>1849</v>
      </c>
      <c r="F13" s="49" t="s">
        <v>1907</v>
      </c>
      <c r="I13" s="243" t="s">
        <v>1933</v>
      </c>
      <c r="J13" s="243"/>
      <c r="K13" s="243"/>
      <c r="L13" s="243"/>
      <c r="M13" s="243"/>
      <c r="N13" s="22"/>
      <c r="O13" s="22"/>
      <c r="P13" s="22"/>
      <c r="Q13" s="22"/>
    </row>
    <row r="14" spans="1:17">
      <c r="A14" s="9" t="str">
        <f t="shared" ca="1" si="1"/>
        <v>local school</v>
      </c>
      <c r="B14" s="106">
        <f>ROW()</f>
        <v>14</v>
      </c>
      <c r="C14" s="49" t="str">
        <f>summary!C3</f>
        <v>0719</v>
      </c>
      <c r="D14" s="49" t="str">
        <f>summary!Q8</f>
        <v>2016</v>
      </c>
      <c r="E14" s="9" t="s">
        <v>1849</v>
      </c>
      <c r="F14" s="49" t="s">
        <v>1907</v>
      </c>
      <c r="I14" s="245" t="s">
        <v>1934</v>
      </c>
      <c r="J14" s="245"/>
      <c r="K14" s="245"/>
      <c r="L14" s="245"/>
      <c r="M14" s="245"/>
      <c r="N14" s="22"/>
      <c r="O14" s="22"/>
      <c r="P14" s="22"/>
      <c r="Q14" s="22"/>
    </row>
    <row r="15" spans="1:17">
      <c r="A15" s="9" t="str">
        <f t="shared" ca="1" si="1"/>
        <v>local school</v>
      </c>
      <c r="B15" s="106">
        <f>ROW()</f>
        <v>15</v>
      </c>
      <c r="C15" s="49" t="str">
        <f>summary!C3</f>
        <v>0719</v>
      </c>
      <c r="D15" s="49" t="str">
        <f>summary!Q8</f>
        <v>2016</v>
      </c>
      <c r="E15" s="9" t="s">
        <v>1849</v>
      </c>
      <c r="F15" s="49" t="s">
        <v>1907</v>
      </c>
      <c r="I15" s="32"/>
      <c r="N15" s="22"/>
      <c r="O15" s="22"/>
      <c r="P15" s="22"/>
    </row>
    <row r="16" spans="1:17" ht="34.4" customHeight="1">
      <c r="A16" s="9" t="str">
        <f t="shared" ca="1" si="1"/>
        <v>local school</v>
      </c>
      <c r="B16" s="106">
        <f>ROW()</f>
        <v>16</v>
      </c>
      <c r="C16" s="49" t="str">
        <f>summary!C3</f>
        <v>0719</v>
      </c>
      <c r="D16" s="49" t="str">
        <f>summary!Q8</f>
        <v>2016</v>
      </c>
      <c r="E16" s="9" t="s">
        <v>1849</v>
      </c>
      <c r="F16" s="49" t="s">
        <v>1907</v>
      </c>
      <c r="G16" s="49" t="s">
        <v>1864</v>
      </c>
      <c r="H16" s="143">
        <v>5</v>
      </c>
      <c r="I16" s="242" t="s">
        <v>1935</v>
      </c>
      <c r="J16" s="242"/>
      <c r="K16" s="242"/>
      <c r="L16" s="155">
        <v>0</v>
      </c>
      <c r="M16" s="36"/>
      <c r="N16" s="22"/>
      <c r="O16" s="22"/>
      <c r="P16" s="22"/>
    </row>
    <row r="17" spans="1:16">
      <c r="A17" s="9" t="str">
        <f t="shared" ca="1" si="1"/>
        <v>local school</v>
      </c>
      <c r="B17" s="106">
        <f>ROW()</f>
        <v>17</v>
      </c>
      <c r="C17" s="49" t="str">
        <f>summary!C3</f>
        <v>0719</v>
      </c>
      <c r="D17" s="49" t="str">
        <f>summary!Q8</f>
        <v>2016</v>
      </c>
      <c r="E17" s="9" t="s">
        <v>1849</v>
      </c>
      <c r="F17" s="49" t="s">
        <v>1907</v>
      </c>
      <c r="K17" s="22"/>
      <c r="L17" s="36"/>
      <c r="M17" s="36"/>
      <c r="N17" s="22"/>
      <c r="O17" s="22"/>
      <c r="P17" s="22"/>
    </row>
    <row r="18" spans="1:16" ht="39" customHeight="1">
      <c r="A18" s="9" t="str">
        <f t="shared" ca="1" si="1"/>
        <v>local school</v>
      </c>
      <c r="B18" s="106">
        <f>ROW()</f>
        <v>18</v>
      </c>
      <c r="C18" s="49" t="str">
        <f>summary!C3</f>
        <v>0719</v>
      </c>
      <c r="D18" s="49" t="str">
        <f>summary!Q8</f>
        <v>2016</v>
      </c>
      <c r="E18" s="9" t="s">
        <v>1849</v>
      </c>
      <c r="F18" s="49" t="s">
        <v>1907</v>
      </c>
      <c r="G18" s="49" t="s">
        <v>1865</v>
      </c>
      <c r="H18" s="143">
        <v>6</v>
      </c>
      <c r="I18" s="242" t="s">
        <v>1936</v>
      </c>
      <c r="J18" s="242"/>
      <c r="K18" s="242"/>
      <c r="L18" s="155">
        <v>0</v>
      </c>
      <c r="M18" s="36"/>
      <c r="N18" s="22"/>
      <c r="O18" s="22"/>
      <c r="P18" s="22"/>
    </row>
    <row r="19" spans="1:16">
      <c r="A19" s="9" t="str">
        <f t="shared" ca="1" si="1"/>
        <v>local school</v>
      </c>
      <c r="B19" s="106">
        <f>ROW()</f>
        <v>19</v>
      </c>
      <c r="C19" s="49" t="str">
        <f>summary!C3</f>
        <v>0719</v>
      </c>
      <c r="D19" s="49" t="str">
        <f>summary!Q8</f>
        <v>2016</v>
      </c>
      <c r="E19" s="9" t="s">
        <v>1849</v>
      </c>
      <c r="F19" s="49" t="s">
        <v>1907</v>
      </c>
      <c r="K19" s="22"/>
      <c r="L19" s="36"/>
      <c r="M19" s="36"/>
      <c r="N19" s="22"/>
      <c r="O19" s="22"/>
      <c r="P19" s="22"/>
    </row>
    <row r="20" spans="1:16" ht="54" customHeight="1">
      <c r="A20" s="9" t="str">
        <f t="shared" ca="1" si="1"/>
        <v>local school</v>
      </c>
      <c r="B20" s="106">
        <f>ROW()</f>
        <v>20</v>
      </c>
      <c r="C20" s="49" t="str">
        <f>summary!C3</f>
        <v>0719</v>
      </c>
      <c r="D20" s="49" t="str">
        <f>summary!Q8</f>
        <v>2016</v>
      </c>
      <c r="E20" s="9" t="s">
        <v>1849</v>
      </c>
      <c r="F20" s="49" t="s">
        <v>1907</v>
      </c>
      <c r="G20" s="49" t="s">
        <v>1866</v>
      </c>
      <c r="H20" s="143">
        <v>7</v>
      </c>
      <c r="I20" s="242" t="s">
        <v>1937</v>
      </c>
      <c r="J20" s="242"/>
      <c r="K20" s="242"/>
      <c r="L20" s="155">
        <v>0</v>
      </c>
      <c r="M20" s="36"/>
      <c r="N20" s="22"/>
      <c r="O20" s="22"/>
      <c r="P20" s="22"/>
    </row>
    <row r="21" spans="1:16">
      <c r="A21" s="9" t="str">
        <f t="shared" ca="1" si="1"/>
        <v>local school</v>
      </c>
      <c r="B21" s="106">
        <f>ROW()</f>
        <v>21</v>
      </c>
      <c r="C21" s="49" t="str">
        <f>summary!C3</f>
        <v>0719</v>
      </c>
      <c r="D21" s="49" t="str">
        <f>summary!Q8</f>
        <v>2016</v>
      </c>
      <c r="E21" s="9" t="s">
        <v>1849</v>
      </c>
      <c r="F21" s="49" t="s">
        <v>1907</v>
      </c>
      <c r="K21" s="22"/>
      <c r="L21" s="36"/>
      <c r="M21" s="36"/>
      <c r="N21" s="22"/>
      <c r="O21" s="22"/>
    </row>
    <row r="22" spans="1:16">
      <c r="A22" s="9" t="str">
        <f t="shared" ca="1" si="1"/>
        <v>local school</v>
      </c>
      <c r="B22" s="106">
        <f>ROW()</f>
        <v>22</v>
      </c>
      <c r="C22" s="49" t="str">
        <f>summary!C3</f>
        <v>0719</v>
      </c>
      <c r="D22" s="49" t="str">
        <f>summary!Q8</f>
        <v>2016</v>
      </c>
      <c r="E22" s="9" t="s">
        <v>1849</v>
      </c>
      <c r="F22" s="49" t="s">
        <v>1907</v>
      </c>
      <c r="G22" s="49" t="s">
        <v>1867</v>
      </c>
      <c r="H22" s="143">
        <v>8</v>
      </c>
      <c r="I22" s="62" t="s">
        <v>1971</v>
      </c>
      <c r="J22" s="76">
        <f>summary!S30</f>
        <v>2626193133</v>
      </c>
      <c r="K22" s="156">
        <v>0</v>
      </c>
      <c r="L22" s="50">
        <f>J22*K22</f>
        <v>0</v>
      </c>
      <c r="M22" s="53"/>
      <c r="N22" s="22"/>
      <c r="O22" s="22"/>
      <c r="P22" s="22"/>
    </row>
    <row r="23" spans="1:16">
      <c r="A23" s="9" t="str">
        <f t="shared" ca="1" si="1"/>
        <v>local school</v>
      </c>
      <c r="B23" s="106">
        <f>ROW()</f>
        <v>23</v>
      </c>
      <c r="C23" s="49" t="str">
        <f>summary!C3</f>
        <v>0719</v>
      </c>
      <c r="D23" s="49" t="str">
        <f>summary!Q8</f>
        <v>2016</v>
      </c>
      <c r="E23" s="9" t="s">
        <v>1849</v>
      </c>
      <c r="F23" s="49" t="s">
        <v>1907</v>
      </c>
      <c r="I23" s="32" t="s">
        <v>1770</v>
      </c>
      <c r="L23" s="36"/>
      <c r="M23" s="36"/>
      <c r="N23" s="22"/>
      <c r="O23" s="22"/>
      <c r="P23" s="22"/>
    </row>
    <row r="24" spans="1:16">
      <c r="A24" s="9" t="str">
        <f t="shared" ca="1" si="1"/>
        <v>local school</v>
      </c>
      <c r="B24" s="106">
        <f>ROW()</f>
        <v>24</v>
      </c>
      <c r="C24" s="49" t="str">
        <f>summary!C3</f>
        <v>0719</v>
      </c>
      <c r="D24" s="49" t="str">
        <f>summary!Q8</f>
        <v>2016</v>
      </c>
      <c r="E24" s="9" t="s">
        <v>1849</v>
      </c>
      <c r="F24" s="49" t="s">
        <v>1907</v>
      </c>
      <c r="I24" s="64" t="s">
        <v>1938</v>
      </c>
      <c r="J24" s="63"/>
      <c r="K24" s="33"/>
      <c r="L24" s="36"/>
      <c r="M24" s="36"/>
      <c r="N24" s="22"/>
      <c r="O24" s="22"/>
      <c r="P24" s="22"/>
    </row>
    <row r="25" spans="1:16">
      <c r="A25" s="9" t="str">
        <f t="shared" ca="1" si="1"/>
        <v>local school</v>
      </c>
      <c r="B25" s="106">
        <f>ROW()</f>
        <v>25</v>
      </c>
      <c r="C25" s="49" t="str">
        <f>summary!C3</f>
        <v>0719</v>
      </c>
      <c r="D25" s="49" t="str">
        <f>summary!Q8</f>
        <v>2016</v>
      </c>
      <c r="E25" s="9" t="s">
        <v>1849</v>
      </c>
      <c r="F25" s="49" t="s">
        <v>1907</v>
      </c>
      <c r="I25" s="64" t="s">
        <v>1939</v>
      </c>
      <c r="J25" s="32"/>
      <c r="L25" s="36"/>
      <c r="M25" s="36"/>
      <c r="N25" s="22"/>
      <c r="O25" s="22"/>
      <c r="P25" s="22"/>
    </row>
    <row r="26" spans="1:16">
      <c r="A26" s="9" t="str">
        <f t="shared" ca="1" si="1"/>
        <v>local school</v>
      </c>
      <c r="B26" s="106">
        <f>ROW()</f>
        <v>26</v>
      </c>
      <c r="C26" s="49" t="str">
        <f>summary!C3</f>
        <v>0719</v>
      </c>
      <c r="D26" s="49" t="str">
        <f>summary!Q8</f>
        <v>2016</v>
      </c>
      <c r="E26" s="9" t="s">
        <v>1849</v>
      </c>
      <c r="F26" s="49" t="s">
        <v>1907</v>
      </c>
      <c r="I26" s="64" t="s">
        <v>1940</v>
      </c>
      <c r="J26" s="32"/>
      <c r="L26" s="36"/>
      <c r="M26" s="36"/>
      <c r="N26" s="22"/>
      <c r="O26" s="22"/>
      <c r="P26" s="22"/>
    </row>
    <row r="27" spans="1:16">
      <c r="A27" s="9" t="str">
        <f t="shared" ca="1" si="1"/>
        <v>local school</v>
      </c>
      <c r="B27" s="106">
        <f>ROW()</f>
        <v>27</v>
      </c>
      <c r="C27" s="49" t="str">
        <f>summary!C3</f>
        <v>0719</v>
      </c>
      <c r="D27" s="49" t="str">
        <f>summary!Q8</f>
        <v>2016</v>
      </c>
      <c r="E27" s="9" t="s">
        <v>1849</v>
      </c>
      <c r="F27" s="49" t="s">
        <v>1907</v>
      </c>
      <c r="I27" s="64" t="s">
        <v>1941</v>
      </c>
      <c r="J27" s="32"/>
      <c r="L27" s="36"/>
      <c r="M27" s="36"/>
      <c r="N27" s="22"/>
      <c r="O27" s="22"/>
      <c r="P27" s="22"/>
    </row>
    <row r="28" spans="1:16">
      <c r="A28" s="9" t="str">
        <f t="shared" ca="1" si="1"/>
        <v>local school</v>
      </c>
      <c r="B28" s="106">
        <f>ROW()</f>
        <v>28</v>
      </c>
      <c r="C28" s="49" t="str">
        <f>summary!C3</f>
        <v>0719</v>
      </c>
      <c r="D28" s="49" t="str">
        <f>summary!Q8</f>
        <v>2016</v>
      </c>
      <c r="E28" s="9" t="s">
        <v>1849</v>
      </c>
      <c r="F28" s="49" t="s">
        <v>1907</v>
      </c>
      <c r="G28" s="49" t="s">
        <v>1868</v>
      </c>
      <c r="L28" s="36"/>
      <c r="M28" s="36"/>
    </row>
    <row r="29" spans="1:16">
      <c r="A29" s="9" t="str">
        <f t="shared" ca="1" si="1"/>
        <v>local school</v>
      </c>
      <c r="B29" s="106">
        <f>ROW()</f>
        <v>29</v>
      </c>
      <c r="C29" s="49" t="str">
        <f>summary!C3</f>
        <v>0719</v>
      </c>
      <c r="D29" s="49" t="str">
        <f>summary!Q8</f>
        <v>2016</v>
      </c>
      <c r="E29" s="9" t="s">
        <v>1849</v>
      </c>
      <c r="F29" s="49" t="s">
        <v>1907</v>
      </c>
      <c r="H29" s="143">
        <v>9</v>
      </c>
      <c r="I29" s="32" t="s">
        <v>1970</v>
      </c>
      <c r="K29" s="34"/>
      <c r="L29" s="155">
        <v>0</v>
      </c>
      <c r="M29" s="53"/>
    </row>
    <row r="30" spans="1:16">
      <c r="A30" s="9" t="str">
        <f t="shared" ca="1" si="1"/>
        <v>local school</v>
      </c>
      <c r="B30" s="106">
        <f>ROW()</f>
        <v>30</v>
      </c>
      <c r="C30" s="49" t="str">
        <f>summary!C3</f>
        <v>0719</v>
      </c>
      <c r="D30" s="49" t="str">
        <f>summary!Q8</f>
        <v>2016</v>
      </c>
      <c r="E30" s="9" t="s">
        <v>1849</v>
      </c>
      <c r="F30" s="49" t="s">
        <v>1907</v>
      </c>
      <c r="G30" s="49" t="s">
        <v>1869</v>
      </c>
      <c r="H30" s="143">
        <v>10</v>
      </c>
      <c r="I30" s="32" t="s">
        <v>1894</v>
      </c>
      <c r="K30" s="34"/>
      <c r="L30" s="36"/>
      <c r="M30" s="75">
        <f>SUM(L16:L29)</f>
        <v>0</v>
      </c>
    </row>
    <row r="31" spans="1:16" ht="36" customHeight="1" thickBot="1">
      <c r="A31" s="9" t="str">
        <f t="shared" ca="1" si="1"/>
        <v>local school</v>
      </c>
      <c r="B31" s="106">
        <f>ROW()</f>
        <v>31</v>
      </c>
      <c r="C31" s="49" t="str">
        <f>summary!C3</f>
        <v>0719</v>
      </c>
      <c r="D31" s="49" t="str">
        <f>summary!Q8</f>
        <v>2016</v>
      </c>
      <c r="E31" s="9" t="s">
        <v>1849</v>
      </c>
      <c r="F31" s="49" t="s">
        <v>1907</v>
      </c>
      <c r="G31" s="49" t="s">
        <v>1889</v>
      </c>
      <c r="I31" s="48" t="s">
        <v>1887</v>
      </c>
      <c r="L31" s="53"/>
      <c r="M31" s="84">
        <f>IF(M11&gt;M30,M30*1,M11*1)</f>
        <v>0</v>
      </c>
    </row>
    <row r="32" spans="1:16" ht="16" thickTop="1">
      <c r="A32" s="49" t="s">
        <v>22</v>
      </c>
    </row>
  </sheetData>
  <sheetProtection password="C7B6" sheet="1"/>
  <mergeCells count="6">
    <mergeCell ref="I18:K18"/>
    <mergeCell ref="I20:K20"/>
    <mergeCell ref="I13:M13"/>
    <mergeCell ref="I1:M1"/>
    <mergeCell ref="I14:M14"/>
    <mergeCell ref="I16:K16"/>
  </mergeCells>
  <dataValidations count="2">
    <dataValidation type="list" allowBlank="1" showInputMessage="1" showErrorMessage="1" sqref="L2" xr:uid="{00000000-0002-0000-0100-000000000000}">
      <formula1>typeschool</formula1>
    </dataValidation>
    <dataValidation type="list" allowBlank="1" showInputMessage="1" showErrorMessage="1" sqref="K22" xr:uid="{00000000-0002-0000-0100-000001000000}">
      <formula1>schoolper</formula1>
    </dataValidation>
  </dataValidations>
  <printOptions horizontalCentered="1"/>
  <pageMargins left="0.5" right="0.5" top="0.5" bottom="0.5" header="0.5" footer="0.25"/>
  <pageSetup paperSize="5" scale="96" orientation="portrait" r:id="rId1"/>
  <headerFooter alignWithMargins="0">
    <oddFooter>&amp;A&amp;RPage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pageSetUpPr fitToPage="1"/>
  </sheetPr>
  <dimension ref="A1:X63"/>
  <sheetViews>
    <sheetView showGridLines="0" defaultGridColor="0" topLeftCell="H4" colorId="22" zoomScaleNormal="100" workbookViewId="0">
      <selection activeCell="M5" sqref="M5"/>
    </sheetView>
  </sheetViews>
  <sheetFormatPr defaultColWidth="9.58203125" defaultRowHeight="15.5"/>
  <cols>
    <col min="1" max="1" width="6.08203125" style="107" hidden="1" customWidth="1"/>
    <col min="2" max="2" width="8.33203125" style="107" hidden="1" customWidth="1"/>
    <col min="3" max="3" width="6.08203125" style="107" hidden="1" customWidth="1"/>
    <col min="4" max="4" width="7.5" style="107" hidden="1" customWidth="1"/>
    <col min="5" max="7" width="6.08203125" style="21" hidden="1" customWidth="1"/>
    <col min="8" max="8" width="3.58203125" style="143" customWidth="1"/>
    <col min="9" max="9" width="30.58203125" style="21" customWidth="1"/>
    <col min="10" max="10" width="16.08203125" style="21" customWidth="1"/>
    <col min="11" max="11" width="7.58203125" style="21" customWidth="1"/>
    <col min="12" max="14" width="15.58203125" style="21" customWidth="1"/>
    <col min="15" max="16384" width="9.58203125" style="21"/>
  </cols>
  <sheetData>
    <row r="1" spans="1:24" ht="20">
      <c r="H1" s="143" t="s">
        <v>22</v>
      </c>
      <c r="I1" s="244" t="s">
        <v>2020</v>
      </c>
      <c r="J1" s="244"/>
      <c r="K1" s="244"/>
      <c r="L1" s="244"/>
      <c r="M1" s="244"/>
      <c r="N1" s="244"/>
    </row>
    <row r="2" spans="1:24">
      <c r="A2" s="106" t="str">
        <f t="shared" ref="A2:A33" ca="1" si="0">MID(CELL("filename",A2),FIND("]",CELL("filename",A2))+1,256)</f>
        <v>regional school 1</v>
      </c>
      <c r="B2" s="106">
        <f>ROW()</f>
        <v>2</v>
      </c>
      <c r="C2" s="108" t="str">
        <f>summary!C3</f>
        <v>0719</v>
      </c>
      <c r="D2" s="108" t="str">
        <f>summary!Q8</f>
        <v>2016</v>
      </c>
      <c r="E2" s="9" t="s">
        <v>1849</v>
      </c>
      <c r="F2" s="9" t="s">
        <v>1906</v>
      </c>
      <c r="G2" s="49"/>
      <c r="I2" s="21" t="s">
        <v>1765</v>
      </c>
      <c r="K2" s="22"/>
      <c r="L2" s="53"/>
      <c r="M2" s="22"/>
      <c r="N2" s="22"/>
      <c r="O2" s="22"/>
      <c r="P2" s="22"/>
      <c r="Q2" s="22"/>
      <c r="R2" s="22"/>
      <c r="S2" s="22"/>
      <c r="T2" s="22"/>
      <c r="U2" s="22"/>
      <c r="V2" s="22"/>
      <c r="W2" s="22"/>
      <c r="X2" s="22"/>
    </row>
    <row r="3" spans="1:24">
      <c r="A3" s="106" t="str">
        <f t="shared" ca="1" si="0"/>
        <v>regional school 1</v>
      </c>
      <c r="B3" s="106">
        <f>ROW()</f>
        <v>3</v>
      </c>
      <c r="C3" s="108">
        <f>summary!C1</f>
        <v>0</v>
      </c>
      <c r="D3" s="108">
        <f>summary!Q7</f>
        <v>0</v>
      </c>
      <c r="E3" s="9" t="s">
        <v>1849</v>
      </c>
      <c r="F3" s="9" t="s">
        <v>1906</v>
      </c>
      <c r="G3" s="47" t="s">
        <v>1850</v>
      </c>
      <c r="H3" s="143">
        <v>1</v>
      </c>
      <c r="I3" s="21" t="s">
        <v>1890</v>
      </c>
      <c r="K3" s="23"/>
      <c r="M3" s="155"/>
      <c r="N3" s="22"/>
      <c r="O3" s="22"/>
      <c r="P3" s="22"/>
      <c r="Q3" s="22"/>
      <c r="R3" s="22"/>
      <c r="S3" s="22"/>
      <c r="T3" s="22"/>
      <c r="U3" s="22"/>
      <c r="V3" s="22"/>
      <c r="W3" s="22"/>
      <c r="X3" s="22"/>
    </row>
    <row r="4" spans="1:24">
      <c r="A4" s="106" t="str">
        <f t="shared" ca="1" si="0"/>
        <v>regional school 1</v>
      </c>
      <c r="B4" s="106">
        <f>ROW()</f>
        <v>4</v>
      </c>
      <c r="C4" s="108" t="str">
        <f>summary!C3</f>
        <v>0719</v>
      </c>
      <c r="D4" s="108" t="str">
        <f>summary!Q8</f>
        <v>2016</v>
      </c>
      <c r="E4" s="9" t="s">
        <v>1849</v>
      </c>
      <c r="F4" s="9" t="s">
        <v>1906</v>
      </c>
      <c r="G4" s="49"/>
      <c r="H4" s="143">
        <v>2</v>
      </c>
      <c r="I4" s="21" t="s">
        <v>1891</v>
      </c>
      <c r="K4" s="22"/>
      <c r="M4" s="53"/>
      <c r="N4" s="22"/>
      <c r="O4" s="22"/>
      <c r="P4" s="22"/>
      <c r="Q4" s="22"/>
      <c r="R4" s="22"/>
      <c r="S4" s="22"/>
      <c r="T4" s="22"/>
      <c r="U4" s="22"/>
      <c r="V4" s="22"/>
      <c r="W4" s="22"/>
      <c r="X4" s="22"/>
    </row>
    <row r="5" spans="1:24">
      <c r="A5" s="106" t="str">
        <f t="shared" ca="1" si="0"/>
        <v>regional school 1</v>
      </c>
      <c r="B5" s="106">
        <f>ROW()</f>
        <v>5</v>
      </c>
      <c r="C5" s="108" t="str">
        <f>summary!C3</f>
        <v>0719</v>
      </c>
      <c r="D5" s="108" t="str">
        <f>summary!Q8</f>
        <v>2016</v>
      </c>
      <c r="E5" s="9" t="s">
        <v>1849</v>
      </c>
      <c r="F5" s="9" t="s">
        <v>1906</v>
      </c>
      <c r="G5" s="49" t="s">
        <v>1856</v>
      </c>
      <c r="I5" s="21" t="s">
        <v>1764</v>
      </c>
      <c r="K5" s="23"/>
      <c r="M5" s="155">
        <f>40163000-1200000</f>
        <v>38963000</v>
      </c>
      <c r="N5" s="22"/>
      <c r="O5" s="22"/>
      <c r="P5" s="22"/>
      <c r="Q5" s="22"/>
      <c r="R5" s="22"/>
      <c r="S5" s="22"/>
      <c r="T5" s="22"/>
      <c r="U5" s="22"/>
      <c r="V5" s="22"/>
      <c r="W5" s="22"/>
      <c r="X5" s="22"/>
    </row>
    <row r="6" spans="1:24">
      <c r="A6" s="106" t="str">
        <f t="shared" ca="1" si="0"/>
        <v>regional school 1</v>
      </c>
      <c r="B6" s="106">
        <f>ROW()</f>
        <v>6</v>
      </c>
      <c r="C6" s="108" t="str">
        <f>summary!C3</f>
        <v>0719</v>
      </c>
      <c r="D6" s="108" t="str">
        <f>summary!Q8</f>
        <v>2016</v>
      </c>
      <c r="E6" s="9" t="s">
        <v>1849</v>
      </c>
      <c r="F6" s="9" t="s">
        <v>1906</v>
      </c>
      <c r="G6" s="49" t="s">
        <v>1857</v>
      </c>
      <c r="I6" s="21" t="s">
        <v>1763</v>
      </c>
      <c r="K6" s="23"/>
      <c r="M6" s="155">
        <v>0</v>
      </c>
      <c r="N6" s="22"/>
      <c r="O6" s="22"/>
      <c r="P6" s="22"/>
      <c r="Q6" s="22"/>
      <c r="R6" s="22"/>
      <c r="S6" s="22"/>
      <c r="T6" s="22"/>
      <c r="U6" s="22"/>
      <c r="V6" s="22"/>
      <c r="W6" s="22"/>
      <c r="X6" s="22"/>
    </row>
    <row r="7" spans="1:24">
      <c r="A7" s="106" t="str">
        <f t="shared" ca="1" si="0"/>
        <v>regional school 1</v>
      </c>
      <c r="B7" s="106">
        <f>ROW()</f>
        <v>7</v>
      </c>
      <c r="C7" s="108" t="str">
        <f>summary!C3</f>
        <v>0719</v>
      </c>
      <c r="D7" s="108" t="str">
        <f>summary!Q8</f>
        <v>2016</v>
      </c>
      <c r="E7" s="9" t="s">
        <v>1849</v>
      </c>
      <c r="F7" s="9" t="s">
        <v>1906</v>
      </c>
      <c r="G7" s="49"/>
      <c r="H7" s="143">
        <v>3</v>
      </c>
      <c r="I7" s="21" t="s">
        <v>1892</v>
      </c>
      <c r="K7" s="22"/>
      <c r="M7" s="51"/>
      <c r="N7" s="22"/>
      <c r="O7" s="22"/>
      <c r="P7" s="22"/>
      <c r="Q7" s="22"/>
      <c r="R7" s="22"/>
      <c r="S7" s="22"/>
      <c r="T7" s="22"/>
      <c r="U7" s="22"/>
      <c r="V7" s="22"/>
      <c r="W7" s="22"/>
      <c r="X7" s="22"/>
    </row>
    <row r="8" spans="1:24">
      <c r="A8" s="106" t="str">
        <f t="shared" ca="1" si="0"/>
        <v>regional school 1</v>
      </c>
      <c r="B8" s="106">
        <f>ROW()</f>
        <v>8</v>
      </c>
      <c r="C8" s="108" t="str">
        <f>summary!C3</f>
        <v>0719</v>
      </c>
      <c r="D8" s="108" t="str">
        <f>summary!Q8</f>
        <v>2016</v>
      </c>
      <c r="E8" s="9" t="s">
        <v>1849</v>
      </c>
      <c r="F8" s="9" t="s">
        <v>1906</v>
      </c>
      <c r="G8" s="49" t="s">
        <v>1858</v>
      </c>
      <c r="I8" s="21" t="s">
        <v>1764</v>
      </c>
      <c r="K8" s="23"/>
      <c r="M8" s="155">
        <v>0</v>
      </c>
      <c r="N8" s="22"/>
      <c r="O8" s="22"/>
      <c r="P8" s="22"/>
      <c r="Q8" s="22"/>
      <c r="R8" s="22"/>
      <c r="S8" s="22"/>
      <c r="T8" s="22"/>
      <c r="U8" s="22"/>
      <c r="V8" s="22"/>
      <c r="W8" s="22"/>
      <c r="X8" s="22"/>
    </row>
    <row r="9" spans="1:24">
      <c r="A9" s="106" t="str">
        <f t="shared" ca="1" si="0"/>
        <v>regional school 1</v>
      </c>
      <c r="B9" s="106">
        <f>ROW()</f>
        <v>9</v>
      </c>
      <c r="C9" s="108" t="str">
        <f>summary!C3</f>
        <v>0719</v>
      </c>
      <c r="D9" s="108" t="str">
        <f>summary!Q8</f>
        <v>2016</v>
      </c>
      <c r="E9" s="9" t="s">
        <v>1849</v>
      </c>
      <c r="F9" s="9" t="s">
        <v>1906</v>
      </c>
      <c r="G9" s="49" t="s">
        <v>1859</v>
      </c>
      <c r="I9" s="21" t="s">
        <v>1763</v>
      </c>
      <c r="K9" s="23"/>
      <c r="M9" s="155">
        <v>0</v>
      </c>
      <c r="N9" s="22"/>
      <c r="O9" s="22"/>
      <c r="P9" s="22"/>
      <c r="Q9" s="22"/>
      <c r="R9" s="22"/>
      <c r="S9" s="22"/>
      <c r="T9" s="22"/>
      <c r="U9" s="22"/>
      <c r="V9" s="22"/>
      <c r="W9" s="22"/>
      <c r="X9" s="22"/>
    </row>
    <row r="10" spans="1:24" ht="15.65" customHeight="1">
      <c r="A10" s="106" t="str">
        <f t="shared" ca="1" si="0"/>
        <v>regional school 1</v>
      </c>
      <c r="B10" s="106">
        <f>ROW()</f>
        <v>10</v>
      </c>
      <c r="C10" s="108" t="str">
        <f>summary!C3</f>
        <v>0719</v>
      </c>
      <c r="D10" s="108" t="str">
        <f>summary!Q8</f>
        <v>2016</v>
      </c>
      <c r="E10" s="9" t="s">
        <v>1849</v>
      </c>
      <c r="F10" s="9" t="s">
        <v>1906</v>
      </c>
      <c r="G10" s="49" t="s">
        <v>1860</v>
      </c>
      <c r="H10" s="143">
        <v>4</v>
      </c>
      <c r="I10" s="145" t="s">
        <v>1893</v>
      </c>
      <c r="J10" s="144"/>
      <c r="K10" s="144"/>
      <c r="N10" s="75">
        <f>SUM(M3:M9)</f>
        <v>38963000</v>
      </c>
      <c r="P10" s="22"/>
      <c r="Q10" s="22"/>
      <c r="R10" s="22"/>
      <c r="S10" s="22"/>
      <c r="T10" s="22"/>
      <c r="U10" s="22"/>
      <c r="V10" s="22"/>
      <c r="W10" s="22"/>
      <c r="X10" s="22"/>
    </row>
    <row r="11" spans="1:24" ht="16" customHeight="1">
      <c r="A11" s="106" t="str">
        <f t="shared" ca="1" si="0"/>
        <v>regional school 1</v>
      </c>
      <c r="B11" s="106">
        <f>ROW()</f>
        <v>11</v>
      </c>
      <c r="C11" s="108" t="str">
        <f>summary!C3</f>
        <v>0719</v>
      </c>
      <c r="D11" s="108" t="str">
        <f>summary!Q8</f>
        <v>2016</v>
      </c>
      <c r="E11" s="9" t="s">
        <v>1849</v>
      </c>
      <c r="F11" s="9" t="s">
        <v>1906</v>
      </c>
      <c r="G11" s="49"/>
      <c r="K11" s="22"/>
      <c r="L11" s="52"/>
      <c r="N11" s="52"/>
      <c r="O11" s="22"/>
      <c r="P11" s="22"/>
      <c r="Q11" s="22"/>
      <c r="R11" s="22"/>
      <c r="S11" s="22"/>
      <c r="T11" s="22"/>
      <c r="U11" s="22"/>
      <c r="V11" s="22"/>
      <c r="W11" s="22"/>
      <c r="X11" s="22"/>
    </row>
    <row r="12" spans="1:24" ht="16.5" customHeight="1">
      <c r="A12" s="106"/>
      <c r="B12" s="106"/>
      <c r="C12" s="108"/>
      <c r="D12" s="108"/>
      <c r="E12" s="9"/>
      <c r="F12" s="49"/>
      <c r="G12" s="49"/>
      <c r="I12" s="48"/>
      <c r="L12" s="22"/>
      <c r="M12" s="65"/>
      <c r="O12" s="22"/>
      <c r="P12" s="22"/>
      <c r="Q12" s="22"/>
      <c r="R12" s="22"/>
      <c r="S12" s="22"/>
      <c r="T12" s="22"/>
      <c r="U12" s="22"/>
      <c r="V12" s="22"/>
      <c r="W12" s="22"/>
      <c r="X12" s="22"/>
    </row>
    <row r="13" spans="1:24" ht="54" customHeight="1">
      <c r="A13" s="106" t="str">
        <f t="shared" ca="1" si="0"/>
        <v>regional school 1</v>
      </c>
      <c r="B13" s="106">
        <f>ROW()</f>
        <v>13</v>
      </c>
      <c r="C13" s="108" t="str">
        <f>summary!C3</f>
        <v>0719</v>
      </c>
      <c r="D13" s="108" t="str">
        <f>summary!Q8</f>
        <v>2016</v>
      </c>
      <c r="E13" s="9" t="s">
        <v>1849</v>
      </c>
      <c r="F13" s="9" t="s">
        <v>1906</v>
      </c>
      <c r="G13" s="49"/>
      <c r="H13" s="246" t="s">
        <v>1969</v>
      </c>
      <c r="I13" s="246"/>
      <c r="J13" s="246"/>
      <c r="K13" s="246"/>
      <c r="L13" s="246"/>
      <c r="M13" s="246"/>
      <c r="N13" s="246"/>
      <c r="O13" s="22"/>
      <c r="P13" s="22"/>
      <c r="Q13" s="22"/>
      <c r="R13" s="22"/>
      <c r="S13" s="22"/>
      <c r="T13" s="22"/>
      <c r="U13" s="22"/>
      <c r="V13" s="22"/>
      <c r="W13" s="22"/>
      <c r="X13" s="22"/>
    </row>
    <row r="14" spans="1:24" ht="18">
      <c r="A14" s="106" t="str">
        <f t="shared" ca="1" si="0"/>
        <v>regional school 1</v>
      </c>
      <c r="B14" s="106">
        <f>ROW()</f>
        <v>14</v>
      </c>
      <c r="C14" s="108" t="str">
        <f>summary!C3</f>
        <v>0719</v>
      </c>
      <c r="D14" s="108" t="str">
        <f>summary!Q8</f>
        <v>2016</v>
      </c>
      <c r="E14" s="9" t="s">
        <v>1849</v>
      </c>
      <c r="F14" s="9" t="s">
        <v>1863</v>
      </c>
      <c r="G14" s="49"/>
      <c r="I14" s="40"/>
      <c r="K14" s="29" t="s">
        <v>1762</v>
      </c>
      <c r="L14" s="22"/>
      <c r="M14" s="22"/>
      <c r="N14" s="22"/>
      <c r="O14" s="22"/>
      <c r="P14" s="22"/>
      <c r="Q14" s="22"/>
      <c r="R14" s="22"/>
      <c r="S14" s="22"/>
      <c r="T14" s="22"/>
      <c r="U14" s="22"/>
      <c r="V14" s="22"/>
      <c r="W14" s="22"/>
      <c r="X14" s="22"/>
    </row>
    <row r="15" spans="1:24">
      <c r="A15" s="106" t="str">
        <f t="shared" ca="1" si="0"/>
        <v>regional school 1</v>
      </c>
      <c r="B15" s="106">
        <f>ROW()</f>
        <v>15</v>
      </c>
      <c r="C15" s="108" t="str">
        <f>summary!C3</f>
        <v>0719</v>
      </c>
      <c r="D15" s="108" t="str">
        <f>summary!Q8</f>
        <v>2016</v>
      </c>
      <c r="E15" s="9" t="s">
        <v>1849</v>
      </c>
      <c r="F15" s="9" t="s">
        <v>1863</v>
      </c>
      <c r="G15" s="49"/>
      <c r="I15" s="146" t="s">
        <v>1761</v>
      </c>
      <c r="J15" s="28"/>
      <c r="K15" s="27"/>
      <c r="L15" s="247" t="s">
        <v>2052</v>
      </c>
      <c r="M15" s="248"/>
      <c r="N15" s="248"/>
      <c r="O15" s="22"/>
      <c r="P15" s="22"/>
      <c r="Q15" s="22"/>
      <c r="R15" s="22"/>
      <c r="S15" s="22"/>
      <c r="T15" s="22"/>
      <c r="U15" s="22"/>
      <c r="V15" s="22"/>
      <c r="W15" s="22"/>
      <c r="X15" s="22"/>
    </row>
    <row r="16" spans="1:24">
      <c r="A16" s="106" t="str">
        <f t="shared" ca="1" si="0"/>
        <v>regional school 1</v>
      </c>
      <c r="B16" s="106">
        <f>ROW()</f>
        <v>16</v>
      </c>
      <c r="C16" s="108" t="str">
        <f>summary!C3</f>
        <v>0719</v>
      </c>
      <c r="D16" s="108" t="str">
        <f>summary!Q8</f>
        <v>2016</v>
      </c>
      <c r="E16" s="9" t="s">
        <v>1849</v>
      </c>
      <c r="F16" s="9" t="s">
        <v>1863</v>
      </c>
      <c r="G16" s="49"/>
      <c r="I16" s="70" t="s">
        <v>24</v>
      </c>
      <c r="J16" s="26" t="s">
        <v>1760</v>
      </c>
      <c r="K16" s="24" t="s">
        <v>9</v>
      </c>
      <c r="L16" s="66" t="s">
        <v>1759</v>
      </c>
      <c r="M16" s="67" t="s">
        <v>1758</v>
      </c>
      <c r="N16" s="67" t="s">
        <v>1757</v>
      </c>
      <c r="O16" s="22"/>
      <c r="P16" s="22"/>
      <c r="Q16" s="22"/>
      <c r="R16" s="22"/>
      <c r="S16" s="22"/>
      <c r="T16" s="22"/>
      <c r="U16" s="22"/>
      <c r="V16" s="22"/>
      <c r="W16" s="22"/>
      <c r="X16" s="22"/>
    </row>
    <row r="17" spans="1:24">
      <c r="A17" s="106" t="str">
        <f t="shared" ca="1" si="0"/>
        <v>regional school 1</v>
      </c>
      <c r="B17" s="106">
        <f>ROW()</f>
        <v>17</v>
      </c>
      <c r="C17" s="108" t="str">
        <f>summary!C3</f>
        <v>0719</v>
      </c>
      <c r="D17" s="108" t="str">
        <f>summary!Q8</f>
        <v>2016</v>
      </c>
      <c r="E17" s="9" t="s">
        <v>1849</v>
      </c>
      <c r="F17" s="9" t="s">
        <v>1863</v>
      </c>
      <c r="G17" s="49"/>
      <c r="I17" s="71"/>
      <c r="J17" s="26" t="s">
        <v>1756</v>
      </c>
      <c r="K17" s="25"/>
      <c r="L17" s="68" t="s">
        <v>1755</v>
      </c>
      <c r="M17" s="24" t="s">
        <v>1754</v>
      </c>
      <c r="N17" s="24" t="s">
        <v>1753</v>
      </c>
      <c r="O17" s="22"/>
      <c r="P17" s="22"/>
      <c r="Q17" s="22"/>
      <c r="R17" s="22"/>
      <c r="S17" s="22"/>
      <c r="T17" s="22"/>
      <c r="U17" s="22"/>
      <c r="V17" s="22"/>
      <c r="W17" s="22"/>
      <c r="X17" s="22"/>
    </row>
    <row r="18" spans="1:24" ht="26.5">
      <c r="A18" s="106" t="str">
        <f t="shared" ca="1" si="0"/>
        <v>regional school 1</v>
      </c>
      <c r="B18" s="106">
        <f>ROW()</f>
        <v>18</v>
      </c>
      <c r="C18" s="108" t="str">
        <f>summary!C3</f>
        <v>0719</v>
      </c>
      <c r="D18" s="108" t="str">
        <f>summary!Q8</f>
        <v>2016</v>
      </c>
      <c r="E18" s="9" t="s">
        <v>1849</v>
      </c>
      <c r="F18" s="9" t="s">
        <v>1863</v>
      </c>
      <c r="G18" s="49" t="str">
        <f>LOOKUP(I18,Muni!A1:A589,Muni!B1:B589)</f>
        <v>0711</v>
      </c>
      <c r="I18" s="189" t="s">
        <v>1363</v>
      </c>
      <c r="J18" s="195">
        <f>IF(I18&lt;&gt;"",LOOKUP(I18,muni_names,Muni!I$1:I$589),0)</f>
        <v>3552013405.3333335</v>
      </c>
      <c r="K18" s="196">
        <f>IF(J18&gt;1,J18/J$33,0)</f>
        <v>0.57492629670026274</v>
      </c>
      <c r="L18" s="192">
        <f>L33*K18</f>
        <v>22400853.298332337</v>
      </c>
      <c r="M18" s="69">
        <f>M33*K18</f>
        <v>0</v>
      </c>
      <c r="N18" s="69">
        <f>N33*K18</f>
        <v>0</v>
      </c>
      <c r="O18" s="22"/>
      <c r="P18" s="22"/>
      <c r="Q18" s="22"/>
      <c r="R18" s="22"/>
      <c r="S18" s="22"/>
      <c r="T18" s="22"/>
      <c r="U18" s="22"/>
      <c r="V18" s="22"/>
      <c r="W18" s="22"/>
      <c r="X18" s="22"/>
    </row>
    <row r="19" spans="1:24" ht="26.5">
      <c r="A19" s="106" t="str">
        <f t="shared" ca="1" si="0"/>
        <v>regional school 1</v>
      </c>
      <c r="B19" s="106">
        <f>ROW()</f>
        <v>19</v>
      </c>
      <c r="C19" s="108" t="str">
        <f>summary!C3</f>
        <v>0719</v>
      </c>
      <c r="D19" s="108" t="str">
        <f>summary!Q8</f>
        <v>2016</v>
      </c>
      <c r="E19" s="9" t="s">
        <v>1849</v>
      </c>
      <c r="F19" s="9" t="s">
        <v>1863</v>
      </c>
      <c r="G19" s="49" t="str">
        <f>LOOKUP(I19,Muni!A1:A589,Muni!B1:B589)</f>
        <v>0719</v>
      </c>
      <c r="I19" s="189" t="s">
        <v>1371</v>
      </c>
      <c r="J19" s="195">
        <f>IF(I19&lt;&gt;"",LOOKUP(I19,muni_names,Muni!I$1:I$589),0)</f>
        <v>2626193133</v>
      </c>
      <c r="K19" s="196">
        <f t="shared" ref="K19:K32" si="1">IF(J19&gt;1,J19/J$33,0)</f>
        <v>0.4250737032997372</v>
      </c>
      <c r="L19" s="192">
        <f>L33*K19</f>
        <v>16562146.701667661</v>
      </c>
      <c r="M19" s="69">
        <f>M33*K19</f>
        <v>0</v>
      </c>
      <c r="N19" s="69">
        <f>N33*K19</f>
        <v>0</v>
      </c>
      <c r="O19" s="22"/>
      <c r="P19" s="22"/>
      <c r="Q19" s="22"/>
      <c r="R19" s="22"/>
      <c r="S19" s="22"/>
      <c r="T19" s="22"/>
      <c r="U19" s="22"/>
      <c r="V19" s="22"/>
      <c r="W19" s="22"/>
      <c r="X19" s="22"/>
    </row>
    <row r="20" spans="1:24">
      <c r="A20" s="106" t="str">
        <f t="shared" ca="1" si="0"/>
        <v>regional school 1</v>
      </c>
      <c r="B20" s="106">
        <f>ROW()</f>
        <v>20</v>
      </c>
      <c r="C20" s="108" t="str">
        <f>summary!C3</f>
        <v>0719</v>
      </c>
      <c r="D20" s="108" t="str">
        <f>summary!Q8</f>
        <v>2016</v>
      </c>
      <c r="E20" s="9" t="s">
        <v>1849</v>
      </c>
      <c r="F20" s="9" t="s">
        <v>1863</v>
      </c>
      <c r="G20" s="49" t="e">
        <f>LOOKUP(I20,Muni!A1:A589,Muni!B1:B589)</f>
        <v>#N/A</v>
      </c>
      <c r="I20" s="189"/>
      <c r="J20" s="195">
        <f>IF(I20&lt;&gt;"",LOOKUP(I20,muni_names,Muni!I$1:I$589),0)</f>
        <v>0</v>
      </c>
      <c r="K20" s="196">
        <f t="shared" si="1"/>
        <v>0</v>
      </c>
      <c r="L20" s="192">
        <f>L33*K20</f>
        <v>0</v>
      </c>
      <c r="M20" s="69">
        <f>M33*K20</f>
        <v>0</v>
      </c>
      <c r="N20" s="69">
        <f>N33*K20</f>
        <v>0</v>
      </c>
      <c r="O20" s="22"/>
      <c r="P20" s="22"/>
      <c r="Q20" s="22"/>
      <c r="R20" s="22"/>
      <c r="S20" s="22"/>
      <c r="T20" s="22"/>
      <c r="U20" s="22"/>
      <c r="V20" s="22"/>
      <c r="W20" s="22"/>
      <c r="X20" s="22"/>
    </row>
    <row r="21" spans="1:24">
      <c r="A21" s="106" t="str">
        <f t="shared" ca="1" si="0"/>
        <v>regional school 1</v>
      </c>
      <c r="B21" s="106">
        <f>ROW()</f>
        <v>21</v>
      </c>
      <c r="C21" s="108" t="str">
        <f>summary!C3</f>
        <v>0719</v>
      </c>
      <c r="D21" s="108" t="str">
        <f>summary!Q8</f>
        <v>2016</v>
      </c>
      <c r="E21" s="9" t="s">
        <v>1849</v>
      </c>
      <c r="F21" s="9" t="s">
        <v>1863</v>
      </c>
      <c r="G21" s="49" t="e">
        <f>LOOKUP(I21,Muni!A1:A589,Muni!B1:B589)</f>
        <v>#N/A</v>
      </c>
      <c r="I21" s="189"/>
      <c r="J21" s="195">
        <f>IF(I21&lt;&gt;"",LOOKUP(I21,muni_names,Muni!I$1:I$589),0)</f>
        <v>0</v>
      </c>
      <c r="K21" s="196">
        <f t="shared" si="1"/>
        <v>0</v>
      </c>
      <c r="L21" s="192">
        <f>L33*K21</f>
        <v>0</v>
      </c>
      <c r="M21" s="69">
        <f>M33*K21</f>
        <v>0</v>
      </c>
      <c r="N21" s="69">
        <f>N33*K21</f>
        <v>0</v>
      </c>
      <c r="O21" s="22"/>
      <c r="P21" s="22"/>
      <c r="Q21" s="22"/>
      <c r="R21" s="22"/>
      <c r="S21" s="22"/>
      <c r="T21" s="22"/>
      <c r="U21" s="22"/>
      <c r="V21" s="22"/>
      <c r="W21" s="22"/>
      <c r="X21" s="22"/>
    </row>
    <row r="22" spans="1:24">
      <c r="A22" s="106" t="str">
        <f t="shared" ca="1" si="0"/>
        <v>regional school 1</v>
      </c>
      <c r="B22" s="106">
        <f>ROW()</f>
        <v>22</v>
      </c>
      <c r="C22" s="108" t="str">
        <f>summary!C3</f>
        <v>0719</v>
      </c>
      <c r="D22" s="108" t="str">
        <f>summary!Q8</f>
        <v>2016</v>
      </c>
      <c r="E22" s="9" t="s">
        <v>1849</v>
      </c>
      <c r="F22" s="9" t="s">
        <v>1863</v>
      </c>
      <c r="G22" s="49" t="e">
        <f>LOOKUP(I22,Muni!A1:A589,Muni!B1:B589)</f>
        <v>#N/A</v>
      </c>
      <c r="I22" s="189"/>
      <c r="J22" s="195">
        <f>IF(I22&lt;&gt;"",LOOKUP(I22,muni_names,Muni!I$1:I$589),0)</f>
        <v>0</v>
      </c>
      <c r="K22" s="196">
        <f t="shared" si="1"/>
        <v>0</v>
      </c>
      <c r="L22" s="192">
        <f>L33*K22</f>
        <v>0</v>
      </c>
      <c r="M22" s="69">
        <f>M33*K22</f>
        <v>0</v>
      </c>
      <c r="N22" s="69">
        <f>N33*K22</f>
        <v>0</v>
      </c>
      <c r="O22" s="22"/>
      <c r="P22" s="22"/>
      <c r="Q22" s="22"/>
      <c r="R22" s="22"/>
      <c r="S22" s="22"/>
      <c r="T22" s="22"/>
      <c r="U22" s="22"/>
      <c r="V22" s="22"/>
      <c r="W22" s="22"/>
      <c r="X22" s="22"/>
    </row>
    <row r="23" spans="1:24">
      <c r="A23" s="106" t="str">
        <f t="shared" ca="1" si="0"/>
        <v>regional school 1</v>
      </c>
      <c r="B23" s="106">
        <f>ROW()</f>
        <v>23</v>
      </c>
      <c r="C23" s="108" t="str">
        <f>summary!C3</f>
        <v>0719</v>
      </c>
      <c r="D23" s="108" t="str">
        <f>summary!Q8</f>
        <v>2016</v>
      </c>
      <c r="E23" s="9" t="s">
        <v>1849</v>
      </c>
      <c r="F23" s="9" t="s">
        <v>1863</v>
      </c>
      <c r="G23" s="49" t="e">
        <f>LOOKUP(I23,Muni!A1:A589,Muni!B1:B589)</f>
        <v>#N/A</v>
      </c>
      <c r="I23" s="189"/>
      <c r="J23" s="195">
        <f>IF(I23&lt;&gt;"",LOOKUP(I23,muni_names,Muni!I$1:I$589),0)</f>
        <v>0</v>
      </c>
      <c r="K23" s="196">
        <f t="shared" si="1"/>
        <v>0</v>
      </c>
      <c r="L23" s="192">
        <f>L33*K23</f>
        <v>0</v>
      </c>
      <c r="M23" s="69">
        <f>M33*K23</f>
        <v>0</v>
      </c>
      <c r="N23" s="69">
        <f>N33*K23</f>
        <v>0</v>
      </c>
      <c r="O23" s="22"/>
      <c r="P23" s="22"/>
      <c r="Q23" s="22"/>
      <c r="R23" s="22"/>
      <c r="S23" s="22"/>
      <c r="T23" s="22"/>
      <c r="U23" s="22"/>
      <c r="V23" s="22"/>
      <c r="W23" s="22"/>
      <c r="X23" s="22"/>
    </row>
    <row r="24" spans="1:24">
      <c r="A24" s="106" t="str">
        <f t="shared" ca="1" si="0"/>
        <v>regional school 1</v>
      </c>
      <c r="B24" s="106">
        <f>ROW()</f>
        <v>24</v>
      </c>
      <c r="C24" s="108" t="str">
        <f>summary!C3</f>
        <v>0719</v>
      </c>
      <c r="D24" s="108" t="str">
        <f>summary!Q8</f>
        <v>2016</v>
      </c>
      <c r="E24" s="9" t="s">
        <v>1849</v>
      </c>
      <c r="F24" s="9" t="s">
        <v>1863</v>
      </c>
      <c r="G24" s="49" t="e">
        <f>LOOKUP(I24,Muni!A1:A589,Muni!B1:B589)</f>
        <v>#N/A</v>
      </c>
      <c r="I24" s="189"/>
      <c r="J24" s="195">
        <f>IF(I24&lt;&gt;"",LOOKUP(I24,muni_names,Muni!I$1:I$589),0)</f>
        <v>0</v>
      </c>
      <c r="K24" s="196">
        <f t="shared" si="1"/>
        <v>0</v>
      </c>
      <c r="L24" s="192">
        <f>L33*K24</f>
        <v>0</v>
      </c>
      <c r="M24" s="69">
        <f>M33*K24</f>
        <v>0</v>
      </c>
      <c r="N24" s="69">
        <f>N33*K24</f>
        <v>0</v>
      </c>
      <c r="O24" s="22"/>
      <c r="P24" s="22"/>
      <c r="Q24" s="22"/>
      <c r="R24" s="22"/>
      <c r="S24" s="22"/>
      <c r="T24" s="22"/>
      <c r="U24" s="22"/>
      <c r="V24" s="22"/>
      <c r="W24" s="22"/>
      <c r="X24" s="22"/>
    </row>
    <row r="25" spans="1:24">
      <c r="A25" s="106" t="str">
        <f t="shared" ca="1" si="0"/>
        <v>regional school 1</v>
      </c>
      <c r="B25" s="106">
        <f>ROW()</f>
        <v>25</v>
      </c>
      <c r="C25" s="108" t="str">
        <f>summary!C3</f>
        <v>0719</v>
      </c>
      <c r="D25" s="108" t="str">
        <f>summary!Q8</f>
        <v>2016</v>
      </c>
      <c r="E25" s="9" t="s">
        <v>1849</v>
      </c>
      <c r="F25" s="9" t="s">
        <v>1863</v>
      </c>
      <c r="G25" s="49" t="e">
        <f>LOOKUP(I25,Muni!A1:A589,Muni!B1:B589)</f>
        <v>#N/A</v>
      </c>
      <c r="I25" s="189"/>
      <c r="J25" s="195">
        <f>IF(I25&lt;&gt;"",LOOKUP(I25,muni_names,Muni!I$1:I$589),0)</f>
        <v>0</v>
      </c>
      <c r="K25" s="196">
        <f t="shared" si="1"/>
        <v>0</v>
      </c>
      <c r="L25" s="192">
        <f>L33*K25</f>
        <v>0</v>
      </c>
      <c r="M25" s="69">
        <f>M33*K25</f>
        <v>0</v>
      </c>
      <c r="N25" s="69">
        <f>N33*K25</f>
        <v>0</v>
      </c>
      <c r="O25" s="22"/>
      <c r="P25" s="22"/>
      <c r="Q25" s="22"/>
      <c r="R25" s="22"/>
      <c r="S25" s="22"/>
      <c r="T25" s="22"/>
      <c r="U25" s="22"/>
      <c r="V25" s="22"/>
      <c r="W25" s="22"/>
      <c r="X25" s="22"/>
    </row>
    <row r="26" spans="1:24">
      <c r="A26" s="106" t="str">
        <f t="shared" ca="1" si="0"/>
        <v>regional school 1</v>
      </c>
      <c r="B26" s="106">
        <f>ROW()</f>
        <v>26</v>
      </c>
      <c r="C26" s="108" t="str">
        <f>summary!C3</f>
        <v>0719</v>
      </c>
      <c r="D26" s="108" t="str">
        <f>summary!Q8</f>
        <v>2016</v>
      </c>
      <c r="E26" s="9" t="s">
        <v>1849</v>
      </c>
      <c r="F26" s="9" t="s">
        <v>1863</v>
      </c>
      <c r="G26" s="49" t="e">
        <f>LOOKUP(I26,Muni!A1:A589,Muni!B1:B589)</f>
        <v>#N/A</v>
      </c>
      <c r="I26" s="189"/>
      <c r="J26" s="195">
        <f>IF(I26&lt;&gt;"",LOOKUP(I26,muni_names,Muni!I$1:I$589),0)</f>
        <v>0</v>
      </c>
      <c r="K26" s="196">
        <f t="shared" si="1"/>
        <v>0</v>
      </c>
      <c r="L26" s="192">
        <f>L33*K26</f>
        <v>0</v>
      </c>
      <c r="M26" s="69">
        <f>M33*K26</f>
        <v>0</v>
      </c>
      <c r="N26" s="69">
        <f>N33*K26</f>
        <v>0</v>
      </c>
      <c r="O26" s="22"/>
      <c r="P26" s="22"/>
      <c r="Q26" s="22"/>
      <c r="R26" s="22"/>
      <c r="S26" s="22"/>
      <c r="T26" s="22"/>
      <c r="U26" s="22"/>
      <c r="V26" s="22"/>
      <c r="W26" s="22"/>
      <c r="X26" s="22"/>
    </row>
    <row r="27" spans="1:24">
      <c r="A27" s="106" t="str">
        <f t="shared" ca="1" si="0"/>
        <v>regional school 1</v>
      </c>
      <c r="B27" s="106">
        <f>ROW()</f>
        <v>27</v>
      </c>
      <c r="C27" s="108" t="str">
        <f>summary!C3</f>
        <v>0719</v>
      </c>
      <c r="D27" s="108" t="str">
        <f>summary!Q8</f>
        <v>2016</v>
      </c>
      <c r="E27" s="9" t="s">
        <v>1849</v>
      </c>
      <c r="F27" s="9" t="s">
        <v>1863</v>
      </c>
      <c r="G27" s="49" t="e">
        <f>LOOKUP(I27,Muni!A1:A589,Muni!B1:B589)</f>
        <v>#N/A</v>
      </c>
      <c r="I27" s="189"/>
      <c r="J27" s="195">
        <f>IF(I27&lt;&gt;"",LOOKUP(I27,muni_names,Muni!I$1:I$589),0)</f>
        <v>0</v>
      </c>
      <c r="K27" s="196">
        <f t="shared" si="1"/>
        <v>0</v>
      </c>
      <c r="L27" s="192">
        <f>L33*K27</f>
        <v>0</v>
      </c>
      <c r="M27" s="69">
        <f>M33*K27</f>
        <v>0</v>
      </c>
      <c r="N27" s="69">
        <f>N33*K27</f>
        <v>0</v>
      </c>
      <c r="O27" s="22"/>
      <c r="P27" s="22"/>
      <c r="Q27" s="22"/>
      <c r="R27" s="22"/>
      <c r="S27" s="22"/>
      <c r="T27" s="22"/>
      <c r="U27" s="22"/>
      <c r="V27" s="22"/>
      <c r="W27" s="22"/>
      <c r="X27" s="22"/>
    </row>
    <row r="28" spans="1:24">
      <c r="A28" s="106" t="str">
        <f t="shared" ca="1" si="0"/>
        <v>regional school 1</v>
      </c>
      <c r="B28" s="106">
        <f>ROW()</f>
        <v>28</v>
      </c>
      <c r="C28" s="108" t="str">
        <f>summary!C3</f>
        <v>0719</v>
      </c>
      <c r="D28" s="108" t="str">
        <f>summary!Q8</f>
        <v>2016</v>
      </c>
      <c r="E28" s="9" t="s">
        <v>1849</v>
      </c>
      <c r="F28" s="9" t="s">
        <v>1863</v>
      </c>
      <c r="G28" s="49" t="e">
        <f>LOOKUP(I28,Muni!A1:A589,Muni!B1:B589)</f>
        <v>#N/A</v>
      </c>
      <c r="I28" s="189"/>
      <c r="J28" s="195">
        <f>IF(I28&lt;&gt;"",LOOKUP(I28,muni_names,Muni!I$1:I$589),0)</f>
        <v>0</v>
      </c>
      <c r="K28" s="196">
        <f t="shared" si="1"/>
        <v>0</v>
      </c>
      <c r="L28" s="192">
        <f>L33*K28</f>
        <v>0</v>
      </c>
      <c r="M28" s="69">
        <f>M33*K28</f>
        <v>0</v>
      </c>
      <c r="N28" s="69">
        <f>N33*K28</f>
        <v>0</v>
      </c>
      <c r="O28" s="22"/>
      <c r="P28" s="22"/>
      <c r="Q28" s="22"/>
      <c r="R28" s="22"/>
      <c r="S28" s="22"/>
      <c r="T28" s="22"/>
      <c r="U28" s="22"/>
      <c r="V28" s="22"/>
      <c r="W28" s="22"/>
      <c r="X28" s="22"/>
    </row>
    <row r="29" spans="1:24">
      <c r="A29" s="106" t="str">
        <f t="shared" ca="1" si="0"/>
        <v>regional school 1</v>
      </c>
      <c r="B29" s="106">
        <f>ROW()</f>
        <v>29</v>
      </c>
      <c r="C29" s="108" t="str">
        <f>summary!C3</f>
        <v>0719</v>
      </c>
      <c r="D29" s="108" t="str">
        <f>summary!Q8</f>
        <v>2016</v>
      </c>
      <c r="E29" s="9" t="s">
        <v>1849</v>
      </c>
      <c r="F29" s="9" t="s">
        <v>1863</v>
      </c>
      <c r="G29" s="49" t="e">
        <f>LOOKUP(I29,Muni!A1:A589,Muni!B1:B589)</f>
        <v>#N/A</v>
      </c>
      <c r="I29" s="189"/>
      <c r="J29" s="195">
        <f>IF(I29&lt;&gt;"",LOOKUP(I29,muni_names,Muni!I$1:I$589),0)</f>
        <v>0</v>
      </c>
      <c r="K29" s="196">
        <f t="shared" si="1"/>
        <v>0</v>
      </c>
      <c r="L29" s="192">
        <f>L33*K29</f>
        <v>0</v>
      </c>
      <c r="M29" s="69">
        <f>M33*K29</f>
        <v>0</v>
      </c>
      <c r="N29" s="69">
        <f>N33*K29</f>
        <v>0</v>
      </c>
      <c r="O29" s="22"/>
      <c r="P29" s="22"/>
      <c r="Q29" s="22"/>
      <c r="R29" s="22"/>
      <c r="S29" s="22"/>
      <c r="T29" s="22"/>
      <c r="U29" s="22"/>
      <c r="V29" s="22"/>
      <c r="W29" s="22"/>
      <c r="X29" s="22"/>
    </row>
    <row r="30" spans="1:24">
      <c r="A30" s="106" t="str">
        <f t="shared" ca="1" si="0"/>
        <v>regional school 1</v>
      </c>
      <c r="B30" s="106">
        <f>ROW()</f>
        <v>30</v>
      </c>
      <c r="C30" s="108" t="str">
        <f>summary!C3</f>
        <v>0719</v>
      </c>
      <c r="D30" s="108" t="str">
        <f>summary!Q8</f>
        <v>2016</v>
      </c>
      <c r="E30" s="9" t="s">
        <v>1849</v>
      </c>
      <c r="F30" s="9" t="s">
        <v>1863</v>
      </c>
      <c r="G30" s="49" t="e">
        <f>LOOKUP(I30,Muni!A1:A589,Muni!B1:B589)</f>
        <v>#N/A</v>
      </c>
      <c r="I30" s="189"/>
      <c r="J30" s="195">
        <f>IF(I30&lt;&gt;"",LOOKUP(I30,muni_names,Muni!I$1:I$589),0)</f>
        <v>0</v>
      </c>
      <c r="K30" s="196">
        <f t="shared" si="1"/>
        <v>0</v>
      </c>
      <c r="L30" s="192">
        <f>L33*K30</f>
        <v>0</v>
      </c>
      <c r="M30" s="69">
        <f>M33*K30</f>
        <v>0</v>
      </c>
      <c r="N30" s="69">
        <f>N33*K30</f>
        <v>0</v>
      </c>
      <c r="O30" s="22"/>
      <c r="P30" s="22"/>
      <c r="Q30" s="22"/>
      <c r="R30" s="22"/>
      <c r="S30" s="22"/>
      <c r="T30" s="22"/>
      <c r="U30" s="22"/>
      <c r="V30" s="22"/>
      <c r="W30" s="22"/>
      <c r="X30" s="22"/>
    </row>
    <row r="31" spans="1:24">
      <c r="A31" s="106" t="str">
        <f t="shared" ca="1" si="0"/>
        <v>regional school 1</v>
      </c>
      <c r="B31" s="106">
        <f>ROW()</f>
        <v>31</v>
      </c>
      <c r="C31" s="108" t="str">
        <f>summary!C3</f>
        <v>0719</v>
      </c>
      <c r="D31" s="108" t="str">
        <f>summary!Q8</f>
        <v>2016</v>
      </c>
      <c r="E31" s="9" t="s">
        <v>1849</v>
      </c>
      <c r="F31" s="9" t="s">
        <v>1863</v>
      </c>
      <c r="G31" s="49" t="e">
        <f>LOOKUP(I31,Muni!A1:A589,Muni!B1:B589)</f>
        <v>#N/A</v>
      </c>
      <c r="I31" s="189"/>
      <c r="J31" s="195">
        <f>IF(I31&lt;&gt;"",LOOKUP(I31,muni_names,Muni!I$1:I$589),0)</f>
        <v>0</v>
      </c>
      <c r="K31" s="196">
        <f t="shared" si="1"/>
        <v>0</v>
      </c>
      <c r="L31" s="192">
        <f>L33*K31</f>
        <v>0</v>
      </c>
      <c r="M31" s="69">
        <f>M33*K31</f>
        <v>0</v>
      </c>
      <c r="N31" s="69">
        <f>N33*K31</f>
        <v>0</v>
      </c>
      <c r="O31" s="22"/>
      <c r="P31" s="22"/>
      <c r="Q31" s="22"/>
      <c r="R31" s="22"/>
      <c r="S31" s="22"/>
      <c r="T31" s="22"/>
      <c r="U31" s="22"/>
      <c r="V31" s="22"/>
      <c r="W31" s="22"/>
      <c r="X31" s="22"/>
    </row>
    <row r="32" spans="1:24" ht="16" thickBot="1">
      <c r="A32" s="106" t="str">
        <f t="shared" ca="1" si="0"/>
        <v>regional school 1</v>
      </c>
      <c r="B32" s="106">
        <f>ROW()</f>
        <v>32</v>
      </c>
      <c r="C32" s="108" t="str">
        <f>summary!C3</f>
        <v>0719</v>
      </c>
      <c r="D32" s="108" t="str">
        <f>summary!Q8</f>
        <v>2016</v>
      </c>
      <c r="E32" s="9" t="s">
        <v>1849</v>
      </c>
      <c r="F32" s="9" t="s">
        <v>1863</v>
      </c>
      <c r="G32" s="49" t="e">
        <f>LOOKUP(I32,Muni!A1:A589,Muni!B1:B589)</f>
        <v>#N/A</v>
      </c>
      <c r="I32" s="190"/>
      <c r="J32" s="195">
        <f>IF(I32&lt;&gt;"",LOOKUP(I32,muni_names,Muni!I$1:I$589),0)</f>
        <v>0</v>
      </c>
      <c r="K32" s="196">
        <f t="shared" si="1"/>
        <v>0</v>
      </c>
      <c r="L32" s="193">
        <f>L33*K32</f>
        <v>0</v>
      </c>
      <c r="M32" s="77">
        <f>M33*K32</f>
        <v>0</v>
      </c>
      <c r="N32" s="77">
        <f>N33*K32</f>
        <v>0</v>
      </c>
      <c r="O32" s="22"/>
      <c r="P32" s="22"/>
      <c r="Q32" s="22"/>
      <c r="R32" s="22"/>
      <c r="S32" s="22"/>
      <c r="T32" s="22"/>
      <c r="U32" s="22"/>
      <c r="V32" s="22"/>
      <c r="W32" s="22"/>
      <c r="X32" s="22"/>
    </row>
    <row r="33" spans="1:24" ht="16.5" thickTop="1" thickBot="1">
      <c r="A33" s="106" t="str">
        <f t="shared" ca="1" si="0"/>
        <v>regional school 1</v>
      </c>
      <c r="B33" s="106">
        <f>ROW()</f>
        <v>33</v>
      </c>
      <c r="C33" s="108" t="str">
        <f>summary!C3</f>
        <v>0719</v>
      </c>
      <c r="D33" s="108" t="str">
        <f>summary!Q8</f>
        <v>2016</v>
      </c>
      <c r="E33" s="9" t="s">
        <v>1849</v>
      </c>
      <c r="F33" s="9" t="s">
        <v>1863</v>
      </c>
      <c r="G33" s="49" t="s">
        <v>1748</v>
      </c>
      <c r="I33" s="78" t="s">
        <v>1752</v>
      </c>
      <c r="J33" s="191">
        <f>SUM(J18:J32)</f>
        <v>6178206538.333334</v>
      </c>
      <c r="K33" s="194">
        <f>SUM(K18:K32)</f>
        <v>1</v>
      </c>
      <c r="L33" s="163">
        <f>N10</f>
        <v>38963000</v>
      </c>
      <c r="M33" s="164">
        <v>0</v>
      </c>
      <c r="N33" s="164">
        <v>0</v>
      </c>
      <c r="O33" s="22"/>
      <c r="P33" s="22"/>
      <c r="Q33" s="22"/>
      <c r="R33" s="22"/>
      <c r="S33" s="22"/>
      <c r="T33" s="22"/>
      <c r="U33" s="22"/>
      <c r="V33" s="22"/>
      <c r="W33" s="22"/>
      <c r="X33" s="22"/>
    </row>
    <row r="34" spans="1:24" ht="16" thickTop="1">
      <c r="K34" s="22"/>
      <c r="L34" s="22"/>
      <c r="M34" s="22"/>
      <c r="N34" s="22"/>
    </row>
    <row r="35" spans="1:24">
      <c r="K35" s="22"/>
      <c r="L35" s="22"/>
      <c r="M35" s="22"/>
      <c r="N35" s="22"/>
    </row>
    <row r="36" spans="1:24">
      <c r="K36" s="22"/>
      <c r="L36" s="22"/>
      <c r="M36" s="22"/>
      <c r="N36" s="22"/>
    </row>
    <row r="37" spans="1:24">
      <c r="K37" s="22"/>
      <c r="L37" s="22"/>
      <c r="M37" s="22"/>
      <c r="N37" s="22"/>
    </row>
    <row r="38" spans="1:24">
      <c r="K38" s="22"/>
      <c r="L38" s="22"/>
      <c r="M38" s="22"/>
      <c r="N38" s="22"/>
    </row>
    <row r="39" spans="1:24">
      <c r="K39" s="22"/>
      <c r="L39" s="22"/>
      <c r="M39" s="22"/>
      <c r="N39" s="22"/>
    </row>
    <row r="40" spans="1:24">
      <c r="K40" s="22"/>
      <c r="L40" s="22"/>
      <c r="M40" s="22"/>
      <c r="N40" s="22"/>
    </row>
    <row r="41" spans="1:24">
      <c r="K41" s="22"/>
      <c r="L41" s="22"/>
      <c r="M41" s="22"/>
      <c r="N41" s="22"/>
    </row>
    <row r="42" spans="1:24">
      <c r="K42" s="22"/>
      <c r="L42" s="22"/>
      <c r="M42" s="22"/>
      <c r="N42" s="22"/>
    </row>
    <row r="43" spans="1:24">
      <c r="K43" s="22"/>
      <c r="L43" s="22"/>
      <c r="M43" s="22"/>
      <c r="N43" s="22"/>
    </row>
    <row r="44" spans="1:24">
      <c r="K44" s="22"/>
      <c r="L44" s="22"/>
      <c r="M44" s="22"/>
      <c r="N44" s="22"/>
    </row>
    <row r="45" spans="1:24">
      <c r="K45" s="22"/>
      <c r="L45" s="22"/>
      <c r="M45" s="22"/>
      <c r="N45" s="22"/>
    </row>
    <row r="46" spans="1:24">
      <c r="K46" s="22"/>
      <c r="L46" s="22"/>
      <c r="M46" s="22"/>
      <c r="N46" s="22"/>
    </row>
    <row r="47" spans="1:24">
      <c r="K47" s="22"/>
      <c r="L47" s="22"/>
      <c r="M47" s="22"/>
      <c r="N47" s="22"/>
    </row>
    <row r="48" spans="1:24">
      <c r="K48" s="22"/>
      <c r="L48" s="22"/>
      <c r="M48" s="22"/>
      <c r="N48" s="22"/>
    </row>
    <row r="49" spans="11:14">
      <c r="K49" s="22"/>
      <c r="L49" s="22"/>
      <c r="M49" s="22"/>
      <c r="N49" s="22"/>
    </row>
    <row r="50" spans="11:14">
      <c r="K50" s="22"/>
      <c r="L50" s="22"/>
      <c r="M50" s="22"/>
      <c r="N50" s="22"/>
    </row>
    <row r="51" spans="11:14">
      <c r="K51" s="22"/>
      <c r="L51" s="22"/>
      <c r="M51" s="22"/>
      <c r="N51" s="22"/>
    </row>
    <row r="52" spans="11:14">
      <c r="K52" s="22"/>
      <c r="L52" s="22"/>
      <c r="M52" s="22"/>
      <c r="N52" s="22"/>
    </row>
    <row r="53" spans="11:14">
      <c r="K53" s="22"/>
      <c r="L53" s="22"/>
      <c r="M53" s="22"/>
      <c r="N53" s="22"/>
    </row>
    <row r="54" spans="11:14">
      <c r="K54" s="22"/>
      <c r="L54" s="22"/>
      <c r="M54" s="22"/>
      <c r="N54" s="22"/>
    </row>
    <row r="55" spans="11:14">
      <c r="K55" s="22"/>
      <c r="L55" s="22"/>
      <c r="M55" s="22"/>
      <c r="N55" s="22"/>
    </row>
    <row r="56" spans="11:14">
      <c r="K56" s="22"/>
      <c r="L56" s="22"/>
      <c r="M56" s="22"/>
      <c r="N56" s="22"/>
    </row>
    <row r="57" spans="11:14">
      <c r="K57" s="22"/>
      <c r="L57" s="22"/>
      <c r="M57" s="22"/>
      <c r="N57" s="22"/>
    </row>
    <row r="58" spans="11:14">
      <c r="K58" s="22"/>
      <c r="L58" s="22"/>
      <c r="M58" s="22"/>
      <c r="N58" s="22"/>
    </row>
    <row r="59" spans="11:14">
      <c r="K59" s="22"/>
      <c r="L59" s="22"/>
      <c r="M59" s="22"/>
      <c r="N59" s="22"/>
    </row>
    <row r="60" spans="11:14">
      <c r="K60" s="22"/>
      <c r="L60" s="22"/>
      <c r="M60" s="22"/>
      <c r="N60" s="22"/>
    </row>
    <row r="61" spans="11:14">
      <c r="K61" s="22"/>
      <c r="L61" s="22"/>
      <c r="M61" s="22"/>
      <c r="N61" s="22"/>
    </row>
    <row r="62" spans="11:14">
      <c r="K62" s="22"/>
      <c r="L62" s="22"/>
      <c r="M62" s="22"/>
      <c r="N62" s="22"/>
    </row>
    <row r="63" spans="11:14">
      <c r="K63" s="22"/>
      <c r="L63" s="22"/>
      <c r="M63" s="22"/>
      <c r="N63" s="22"/>
    </row>
  </sheetData>
  <mergeCells count="3">
    <mergeCell ref="H13:N13"/>
    <mergeCell ref="L15:N15"/>
    <mergeCell ref="I1:N1"/>
  </mergeCells>
  <dataValidations count="1">
    <dataValidation type="list" allowBlank="1" showInputMessage="1" showErrorMessage="1" sqref="I18:I32" xr:uid="{00000000-0002-0000-0200-000000000000}">
      <formula1>muni_names</formula1>
    </dataValidation>
  </dataValidations>
  <printOptions horizontalCentered="1"/>
  <pageMargins left="0.5" right="0.5" top="0.5" bottom="0.5" header="0.5" footer="0.25"/>
  <pageSetup paperSize="5" scale="85" orientation="portrait" r:id="rId1"/>
  <headerFooter alignWithMargins="0">
    <oddFooter>&amp;A&amp;RPage &amp;P</oddFooter>
  </headerFooter>
  <colBreaks count="1" manualBreakCount="1">
    <brk id="1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X63"/>
  <sheetViews>
    <sheetView showGridLines="0" defaultGridColor="0" topLeftCell="H7" colorId="22" zoomScaleNormal="100" workbookViewId="0">
      <selection activeCell="O13" sqref="O13"/>
    </sheetView>
  </sheetViews>
  <sheetFormatPr defaultColWidth="9.58203125" defaultRowHeight="15.5"/>
  <cols>
    <col min="1" max="1" width="6.08203125" style="107" hidden="1" customWidth="1"/>
    <col min="2" max="2" width="8.33203125" style="107" hidden="1" customWidth="1"/>
    <col min="3" max="3" width="6.08203125" style="107" hidden="1" customWidth="1"/>
    <col min="4" max="4" width="7.5" style="107" hidden="1" customWidth="1"/>
    <col min="5" max="7" width="6.08203125" style="21" hidden="1" customWidth="1"/>
    <col min="8" max="8" width="3.58203125" style="143" customWidth="1"/>
    <col min="9" max="9" width="30.58203125" style="21" customWidth="1"/>
    <col min="10" max="10" width="15.58203125" style="21" customWidth="1"/>
    <col min="11" max="11" width="7.58203125" style="21" customWidth="1"/>
    <col min="12" max="14" width="15.58203125" style="21" customWidth="1"/>
    <col min="15" max="16384" width="9.58203125" style="21"/>
  </cols>
  <sheetData>
    <row r="1" spans="1:24" ht="20">
      <c r="H1" s="143" t="s">
        <v>22</v>
      </c>
      <c r="I1" s="244" t="s">
        <v>2019</v>
      </c>
      <c r="J1" s="244"/>
      <c r="K1" s="244"/>
      <c r="L1" s="244"/>
      <c r="M1" s="244"/>
      <c r="N1" s="244"/>
    </row>
    <row r="2" spans="1:24">
      <c r="A2" s="106" t="str">
        <f t="shared" ref="A2:A33" ca="1" si="0">MID(CELL("filename",A2),FIND("]",CELL("filename",A2))+1,256)</f>
        <v>regional school 2</v>
      </c>
      <c r="B2" s="106">
        <f>ROW()</f>
        <v>2</v>
      </c>
      <c r="C2" s="108" t="str">
        <f>summary!C3</f>
        <v>0719</v>
      </c>
      <c r="D2" s="108" t="str">
        <f>summary!Q8</f>
        <v>2016</v>
      </c>
      <c r="E2" s="9" t="s">
        <v>1849</v>
      </c>
      <c r="F2" s="9" t="s">
        <v>1906</v>
      </c>
      <c r="G2" s="49"/>
      <c r="I2" s="21" t="s">
        <v>1765</v>
      </c>
      <c r="K2" s="22"/>
      <c r="L2" s="53"/>
      <c r="M2" s="22"/>
      <c r="N2" s="22"/>
      <c r="O2" s="22"/>
      <c r="P2" s="22"/>
      <c r="Q2" s="22"/>
      <c r="R2" s="22"/>
      <c r="S2" s="22"/>
      <c r="T2" s="22"/>
      <c r="U2" s="22"/>
      <c r="V2" s="22"/>
      <c r="W2" s="22"/>
      <c r="X2" s="22"/>
    </row>
    <row r="3" spans="1:24">
      <c r="A3" s="106" t="str">
        <f t="shared" ca="1" si="0"/>
        <v>regional school 2</v>
      </c>
      <c r="B3" s="106">
        <f>ROW()</f>
        <v>3</v>
      </c>
      <c r="C3" s="108">
        <f>summary!C1</f>
        <v>0</v>
      </c>
      <c r="D3" s="108">
        <f>summary!Q7</f>
        <v>0</v>
      </c>
      <c r="E3" s="9" t="s">
        <v>1849</v>
      </c>
      <c r="F3" s="9" t="s">
        <v>1906</v>
      </c>
      <c r="G3" s="47" t="s">
        <v>1850</v>
      </c>
      <c r="H3" s="143">
        <v>1</v>
      </c>
      <c r="I3" s="21" t="s">
        <v>1890</v>
      </c>
      <c r="K3" s="23"/>
      <c r="M3" s="155"/>
      <c r="N3" s="22"/>
      <c r="O3" s="22"/>
      <c r="P3" s="22"/>
      <c r="Q3" s="22"/>
      <c r="R3" s="22"/>
      <c r="S3" s="22"/>
      <c r="T3" s="22"/>
      <c r="U3" s="22"/>
      <c r="V3" s="22"/>
      <c r="W3" s="22"/>
      <c r="X3" s="22"/>
    </row>
    <row r="4" spans="1:24">
      <c r="A4" s="106" t="str">
        <f t="shared" ca="1" si="0"/>
        <v>regional school 2</v>
      </c>
      <c r="B4" s="106">
        <f>ROW()</f>
        <v>4</v>
      </c>
      <c r="C4" s="108" t="str">
        <f>summary!C3</f>
        <v>0719</v>
      </c>
      <c r="D4" s="108" t="str">
        <f>summary!Q8</f>
        <v>2016</v>
      </c>
      <c r="E4" s="9" t="s">
        <v>1849</v>
      </c>
      <c r="F4" s="9" t="s">
        <v>1906</v>
      </c>
      <c r="G4" s="49"/>
      <c r="H4" s="143">
        <v>2</v>
      </c>
      <c r="I4" s="21" t="s">
        <v>1891</v>
      </c>
      <c r="K4" s="22"/>
      <c r="M4" s="53"/>
      <c r="N4" s="22"/>
      <c r="O4" s="22"/>
      <c r="P4" s="22"/>
      <c r="Q4" s="22"/>
      <c r="R4" s="22"/>
      <c r="S4" s="22"/>
      <c r="T4" s="22"/>
      <c r="U4" s="22"/>
      <c r="V4" s="22"/>
      <c r="W4" s="22"/>
      <c r="X4" s="22"/>
    </row>
    <row r="5" spans="1:24">
      <c r="A5" s="106" t="str">
        <f t="shared" ca="1" si="0"/>
        <v>regional school 2</v>
      </c>
      <c r="B5" s="106">
        <f>ROW()</f>
        <v>5</v>
      </c>
      <c r="C5" s="108" t="str">
        <f>summary!C3</f>
        <v>0719</v>
      </c>
      <c r="D5" s="108" t="str">
        <f>summary!Q8</f>
        <v>2016</v>
      </c>
      <c r="E5" s="9" t="s">
        <v>1849</v>
      </c>
      <c r="F5" s="9" t="s">
        <v>1906</v>
      </c>
      <c r="G5" s="49" t="s">
        <v>1856</v>
      </c>
      <c r="I5" s="21" t="s">
        <v>1764</v>
      </c>
      <c r="K5" s="23"/>
      <c r="M5" s="155">
        <v>0</v>
      </c>
      <c r="N5" s="22"/>
      <c r="O5" s="22"/>
      <c r="P5" s="22"/>
      <c r="Q5" s="22"/>
      <c r="R5" s="22"/>
      <c r="S5" s="22"/>
      <c r="T5" s="22"/>
      <c r="U5" s="22"/>
      <c r="V5" s="22"/>
      <c r="W5" s="22"/>
      <c r="X5" s="22"/>
    </row>
    <row r="6" spans="1:24">
      <c r="A6" s="106" t="str">
        <f t="shared" ca="1" si="0"/>
        <v>regional school 2</v>
      </c>
      <c r="B6" s="106">
        <f>ROW()</f>
        <v>6</v>
      </c>
      <c r="C6" s="108" t="str">
        <f>summary!C3</f>
        <v>0719</v>
      </c>
      <c r="D6" s="108" t="str">
        <f>summary!Q8</f>
        <v>2016</v>
      </c>
      <c r="E6" s="9" t="s">
        <v>1849</v>
      </c>
      <c r="F6" s="9" t="s">
        <v>1906</v>
      </c>
      <c r="G6" s="49" t="s">
        <v>1857</v>
      </c>
      <c r="I6" s="21" t="s">
        <v>1763</v>
      </c>
      <c r="K6" s="23"/>
      <c r="M6" s="155">
        <v>0</v>
      </c>
      <c r="N6" s="22"/>
      <c r="O6" s="22"/>
      <c r="P6" s="22"/>
      <c r="Q6" s="22"/>
      <c r="R6" s="22"/>
      <c r="S6" s="22"/>
      <c r="T6" s="22"/>
      <c r="U6" s="22"/>
      <c r="V6" s="22"/>
      <c r="W6" s="22"/>
      <c r="X6" s="22"/>
    </row>
    <row r="7" spans="1:24">
      <c r="A7" s="106" t="str">
        <f t="shared" ca="1" si="0"/>
        <v>regional school 2</v>
      </c>
      <c r="B7" s="106">
        <f>ROW()</f>
        <v>7</v>
      </c>
      <c r="C7" s="108" t="str">
        <f>summary!C3</f>
        <v>0719</v>
      </c>
      <c r="D7" s="108" t="str">
        <f>summary!Q8</f>
        <v>2016</v>
      </c>
      <c r="E7" s="9" t="s">
        <v>1849</v>
      </c>
      <c r="F7" s="9" t="s">
        <v>1906</v>
      </c>
      <c r="G7" s="49"/>
      <c r="H7" s="143">
        <v>3</v>
      </c>
      <c r="I7" s="21" t="s">
        <v>1892</v>
      </c>
      <c r="K7" s="22"/>
      <c r="M7" s="51"/>
      <c r="N7" s="22"/>
      <c r="O7" s="22"/>
      <c r="P7" s="22"/>
      <c r="Q7" s="22"/>
      <c r="R7" s="22"/>
      <c r="S7" s="22"/>
      <c r="T7" s="22"/>
      <c r="U7" s="22"/>
      <c r="V7" s="22"/>
      <c r="W7" s="22"/>
      <c r="X7" s="22"/>
    </row>
    <row r="8" spans="1:24">
      <c r="A8" s="106" t="str">
        <f t="shared" ca="1" si="0"/>
        <v>regional school 2</v>
      </c>
      <c r="B8" s="106">
        <f>ROW()</f>
        <v>8</v>
      </c>
      <c r="C8" s="108" t="str">
        <f>summary!C3</f>
        <v>0719</v>
      </c>
      <c r="D8" s="108" t="str">
        <f>summary!Q8</f>
        <v>2016</v>
      </c>
      <c r="E8" s="9" t="s">
        <v>1849</v>
      </c>
      <c r="F8" s="9" t="s">
        <v>1906</v>
      </c>
      <c r="G8" s="49" t="s">
        <v>1858</v>
      </c>
      <c r="I8" s="21" t="s">
        <v>1764</v>
      </c>
      <c r="K8" s="23"/>
      <c r="M8" s="155">
        <v>0</v>
      </c>
      <c r="N8" s="22"/>
      <c r="O8" s="22"/>
      <c r="P8" s="22"/>
      <c r="Q8" s="22"/>
      <c r="R8" s="22"/>
      <c r="S8" s="22"/>
      <c r="T8" s="22"/>
      <c r="U8" s="22"/>
      <c r="V8" s="22"/>
      <c r="W8" s="22"/>
      <c r="X8" s="22"/>
    </row>
    <row r="9" spans="1:24">
      <c r="A9" s="106" t="str">
        <f t="shared" ca="1" si="0"/>
        <v>regional school 2</v>
      </c>
      <c r="B9" s="106">
        <f>ROW()</f>
        <v>9</v>
      </c>
      <c r="C9" s="108" t="str">
        <f>summary!C3</f>
        <v>0719</v>
      </c>
      <c r="D9" s="108" t="str">
        <f>summary!Q8</f>
        <v>2016</v>
      </c>
      <c r="E9" s="9" t="s">
        <v>1849</v>
      </c>
      <c r="F9" s="9" t="s">
        <v>1906</v>
      </c>
      <c r="G9" s="49" t="s">
        <v>1859</v>
      </c>
      <c r="I9" s="21" t="s">
        <v>1763</v>
      </c>
      <c r="K9" s="23"/>
      <c r="M9" s="155">
        <v>0</v>
      </c>
      <c r="N9" s="22"/>
      <c r="O9" s="22"/>
      <c r="P9" s="22"/>
      <c r="Q9" s="22"/>
      <c r="R9" s="22"/>
      <c r="S9" s="22"/>
      <c r="T9" s="22"/>
      <c r="U9" s="22"/>
      <c r="V9" s="22"/>
      <c r="W9" s="22"/>
      <c r="X9" s="22"/>
    </row>
    <row r="10" spans="1:24" ht="15.65" customHeight="1">
      <c r="A10" s="106" t="str">
        <f t="shared" ca="1" si="0"/>
        <v>regional school 2</v>
      </c>
      <c r="B10" s="106">
        <f>ROW()</f>
        <v>10</v>
      </c>
      <c r="C10" s="108" t="str">
        <f>summary!C3</f>
        <v>0719</v>
      </c>
      <c r="D10" s="108" t="str">
        <f>summary!Q8</f>
        <v>2016</v>
      </c>
      <c r="E10" s="9" t="s">
        <v>1849</v>
      </c>
      <c r="F10" s="9" t="s">
        <v>1906</v>
      </c>
      <c r="G10" s="49" t="s">
        <v>1860</v>
      </c>
      <c r="H10" s="143">
        <v>4</v>
      </c>
      <c r="I10" s="145" t="s">
        <v>1893</v>
      </c>
      <c r="J10" s="144"/>
      <c r="K10" s="144"/>
      <c r="N10" s="75">
        <f>SUM(M3:M9)</f>
        <v>0</v>
      </c>
      <c r="P10" s="22"/>
      <c r="Q10" s="22"/>
      <c r="R10" s="22"/>
      <c r="S10" s="22"/>
      <c r="T10" s="22"/>
      <c r="U10" s="22"/>
      <c r="V10" s="22"/>
      <c r="W10" s="22"/>
      <c r="X10" s="22"/>
    </row>
    <row r="11" spans="1:24" ht="16" customHeight="1">
      <c r="A11" s="106" t="str">
        <f t="shared" ca="1" si="0"/>
        <v>regional school 2</v>
      </c>
      <c r="B11" s="106">
        <f>ROW()</f>
        <v>11</v>
      </c>
      <c r="C11" s="108" t="str">
        <f>summary!C3</f>
        <v>0719</v>
      </c>
      <c r="D11" s="108" t="str">
        <f>summary!Q8</f>
        <v>2016</v>
      </c>
      <c r="E11" s="9" t="s">
        <v>1849</v>
      </c>
      <c r="F11" s="9" t="s">
        <v>1906</v>
      </c>
      <c r="G11" s="49"/>
      <c r="K11" s="22"/>
      <c r="L11" s="52"/>
      <c r="N11" s="52"/>
      <c r="O11" s="22"/>
      <c r="P11" s="22"/>
      <c r="Q11" s="22"/>
      <c r="R11" s="22"/>
      <c r="S11" s="22"/>
      <c r="T11" s="22"/>
      <c r="U11" s="22"/>
      <c r="V11" s="22"/>
      <c r="W11" s="22"/>
      <c r="X11" s="22"/>
    </row>
    <row r="12" spans="1:24" ht="16.5" customHeight="1">
      <c r="A12" s="106"/>
      <c r="B12" s="106"/>
      <c r="C12" s="108"/>
      <c r="D12" s="108"/>
      <c r="E12" s="9"/>
      <c r="F12" s="49"/>
      <c r="G12" s="49"/>
      <c r="I12" s="48"/>
      <c r="L12" s="22"/>
      <c r="M12" s="65"/>
      <c r="O12" s="22"/>
      <c r="P12" s="22"/>
      <c r="Q12" s="22"/>
      <c r="R12" s="22"/>
      <c r="S12" s="22"/>
      <c r="T12" s="22"/>
      <c r="U12" s="22"/>
      <c r="V12" s="22"/>
      <c r="W12" s="22"/>
      <c r="X12" s="22"/>
    </row>
    <row r="13" spans="1:24" ht="54" customHeight="1">
      <c r="A13" s="106" t="str">
        <f t="shared" ca="1" si="0"/>
        <v>regional school 2</v>
      </c>
      <c r="B13" s="106">
        <f>ROW()</f>
        <v>13</v>
      </c>
      <c r="C13" s="108" t="str">
        <f>summary!C3</f>
        <v>0719</v>
      </c>
      <c r="D13" s="108" t="str">
        <f>summary!Q8</f>
        <v>2016</v>
      </c>
      <c r="E13" s="9" t="s">
        <v>1849</v>
      </c>
      <c r="F13" s="9" t="s">
        <v>1906</v>
      </c>
      <c r="G13" s="49"/>
      <c r="H13" s="246" t="s">
        <v>1969</v>
      </c>
      <c r="I13" s="246"/>
      <c r="J13" s="246"/>
      <c r="K13" s="246"/>
      <c r="L13" s="246"/>
      <c r="M13" s="246"/>
      <c r="N13" s="246"/>
      <c r="O13" s="22"/>
      <c r="P13" s="22"/>
      <c r="Q13" s="22"/>
      <c r="R13" s="22"/>
      <c r="S13" s="22"/>
      <c r="T13" s="22"/>
      <c r="U13" s="22"/>
      <c r="V13" s="22"/>
      <c r="W13" s="22"/>
      <c r="X13" s="22"/>
    </row>
    <row r="14" spans="1:24" ht="18">
      <c r="A14" s="106" t="str">
        <f t="shared" ca="1" si="0"/>
        <v>regional school 2</v>
      </c>
      <c r="B14" s="106">
        <f>ROW()</f>
        <v>14</v>
      </c>
      <c r="C14" s="108" t="str">
        <f>summary!C3</f>
        <v>0719</v>
      </c>
      <c r="D14" s="108" t="str">
        <f>summary!Q8</f>
        <v>2016</v>
      </c>
      <c r="E14" s="9" t="s">
        <v>1849</v>
      </c>
      <c r="F14" s="9" t="s">
        <v>1863</v>
      </c>
      <c r="G14" s="49"/>
      <c r="I14" s="40"/>
      <c r="K14" s="29" t="s">
        <v>1762</v>
      </c>
      <c r="L14" s="22"/>
      <c r="M14" s="22"/>
      <c r="N14" s="22"/>
      <c r="O14" s="22"/>
      <c r="P14" s="22"/>
      <c r="Q14" s="22"/>
      <c r="R14" s="22"/>
      <c r="S14" s="22"/>
      <c r="T14" s="22"/>
      <c r="U14" s="22"/>
      <c r="V14" s="22"/>
      <c r="W14" s="22"/>
      <c r="X14" s="22"/>
    </row>
    <row r="15" spans="1:24">
      <c r="A15" s="106" t="str">
        <f t="shared" ca="1" si="0"/>
        <v>regional school 2</v>
      </c>
      <c r="B15" s="106">
        <f>ROW()</f>
        <v>15</v>
      </c>
      <c r="C15" s="108" t="str">
        <f>summary!C3</f>
        <v>0719</v>
      </c>
      <c r="D15" s="108" t="str">
        <f>summary!Q8</f>
        <v>2016</v>
      </c>
      <c r="E15" s="9" t="s">
        <v>1849</v>
      </c>
      <c r="F15" s="9" t="s">
        <v>1863</v>
      </c>
      <c r="G15" s="49"/>
      <c r="I15" s="146" t="s">
        <v>1761</v>
      </c>
      <c r="J15" s="28"/>
      <c r="K15" s="27"/>
      <c r="L15" s="247" t="s">
        <v>2052</v>
      </c>
      <c r="M15" s="248"/>
      <c r="N15" s="248"/>
      <c r="O15" s="22"/>
      <c r="P15" s="22"/>
      <c r="Q15" s="22"/>
      <c r="R15" s="22"/>
      <c r="S15" s="22"/>
      <c r="T15" s="22"/>
      <c r="U15" s="22"/>
      <c r="V15" s="22"/>
      <c r="W15" s="22"/>
      <c r="X15" s="22"/>
    </row>
    <row r="16" spans="1:24">
      <c r="A16" s="106" t="str">
        <f t="shared" ca="1" si="0"/>
        <v>regional school 2</v>
      </c>
      <c r="B16" s="106">
        <f>ROW()</f>
        <v>16</v>
      </c>
      <c r="C16" s="108" t="str">
        <f>summary!C3</f>
        <v>0719</v>
      </c>
      <c r="D16" s="108" t="str">
        <f>summary!Q8</f>
        <v>2016</v>
      </c>
      <c r="E16" s="9" t="s">
        <v>1849</v>
      </c>
      <c r="F16" s="9" t="s">
        <v>1863</v>
      </c>
      <c r="G16" s="49"/>
      <c r="I16" s="70" t="s">
        <v>24</v>
      </c>
      <c r="J16" s="26" t="s">
        <v>1760</v>
      </c>
      <c r="K16" s="24" t="s">
        <v>9</v>
      </c>
      <c r="L16" s="66" t="s">
        <v>1759</v>
      </c>
      <c r="M16" s="67" t="s">
        <v>1758</v>
      </c>
      <c r="N16" s="67" t="s">
        <v>1757</v>
      </c>
      <c r="O16" s="22"/>
      <c r="P16" s="22"/>
      <c r="Q16" s="22"/>
      <c r="R16" s="22"/>
      <c r="S16" s="22"/>
      <c r="T16" s="22"/>
      <c r="U16" s="22"/>
      <c r="V16" s="22"/>
      <c r="W16" s="22"/>
      <c r="X16" s="22"/>
    </row>
    <row r="17" spans="1:24">
      <c r="A17" s="106" t="str">
        <f t="shared" ca="1" si="0"/>
        <v>regional school 2</v>
      </c>
      <c r="B17" s="106">
        <f>ROW()</f>
        <v>17</v>
      </c>
      <c r="C17" s="108" t="str">
        <f>summary!C3</f>
        <v>0719</v>
      </c>
      <c r="D17" s="108" t="str">
        <f>summary!Q8</f>
        <v>2016</v>
      </c>
      <c r="E17" s="9" t="s">
        <v>1849</v>
      </c>
      <c r="F17" s="9" t="s">
        <v>1863</v>
      </c>
      <c r="G17" s="49"/>
      <c r="I17" s="71"/>
      <c r="J17" s="26" t="s">
        <v>1756</v>
      </c>
      <c r="K17" s="25"/>
      <c r="L17" s="68" t="s">
        <v>1755</v>
      </c>
      <c r="M17" s="24" t="s">
        <v>1754</v>
      </c>
      <c r="N17" s="24" t="s">
        <v>1753</v>
      </c>
      <c r="O17" s="22"/>
      <c r="P17" s="22"/>
      <c r="Q17" s="22"/>
      <c r="R17" s="22"/>
      <c r="S17" s="22"/>
      <c r="T17" s="22"/>
      <c r="U17" s="22"/>
      <c r="V17" s="22"/>
      <c r="W17" s="22"/>
      <c r="X17" s="22"/>
    </row>
    <row r="18" spans="1:24">
      <c r="A18" s="106" t="str">
        <f t="shared" ca="1" si="0"/>
        <v>regional school 2</v>
      </c>
      <c r="B18" s="106">
        <f>ROW()</f>
        <v>18</v>
      </c>
      <c r="C18" s="108" t="str">
        <f>summary!C3</f>
        <v>0719</v>
      </c>
      <c r="D18" s="108" t="str">
        <f>summary!Q8</f>
        <v>2016</v>
      </c>
      <c r="E18" s="9" t="s">
        <v>1849</v>
      </c>
      <c r="F18" s="9" t="s">
        <v>1863</v>
      </c>
      <c r="G18" s="108" t="e">
        <f>LOOKUP(I18,Muni!A1:A589,Muni!B1:B589)</f>
        <v>#N/A</v>
      </c>
      <c r="I18" s="161"/>
      <c r="J18" s="195">
        <f>IF(I18&lt;&gt;"",LOOKUP(I18,muni_names,Muni!I$1:I$589),0)</f>
        <v>0</v>
      </c>
      <c r="K18" s="196">
        <f>IF(J18&gt;1,J18/J$33,0)</f>
        <v>0</v>
      </c>
      <c r="L18" s="69">
        <f>L33*K18</f>
        <v>0</v>
      </c>
      <c r="M18" s="69">
        <f>M33*K18</f>
        <v>0</v>
      </c>
      <c r="N18" s="69">
        <f>N33*K18</f>
        <v>0</v>
      </c>
      <c r="O18" s="22"/>
      <c r="P18" s="22"/>
      <c r="Q18" s="22"/>
      <c r="R18" s="22"/>
      <c r="S18" s="22"/>
      <c r="T18" s="22"/>
      <c r="U18" s="22"/>
      <c r="V18" s="22"/>
      <c r="W18" s="22"/>
      <c r="X18" s="22"/>
    </row>
    <row r="19" spans="1:24">
      <c r="A19" s="106" t="str">
        <f t="shared" ca="1" si="0"/>
        <v>regional school 2</v>
      </c>
      <c r="B19" s="106">
        <f>ROW()</f>
        <v>19</v>
      </c>
      <c r="C19" s="108" t="str">
        <f>summary!C3</f>
        <v>0719</v>
      </c>
      <c r="D19" s="108" t="str">
        <f>summary!Q8</f>
        <v>2016</v>
      </c>
      <c r="E19" s="9" t="s">
        <v>1849</v>
      </c>
      <c r="F19" s="9" t="s">
        <v>1863</v>
      </c>
      <c r="G19" s="108" t="e">
        <f>LOOKUP(I19,Muni!A1:A589,Muni!B1:B589)</f>
        <v>#N/A</v>
      </c>
      <c r="I19" s="161"/>
      <c r="J19" s="195">
        <f>IF(I19&lt;&gt;"",LOOKUP(I19,muni_names,Muni!I$1:I$589),0)</f>
        <v>0</v>
      </c>
      <c r="K19" s="196">
        <f t="shared" ref="K19:K32" si="1">IF(J19&gt;1,J19/J$33,0)</f>
        <v>0</v>
      </c>
      <c r="L19" s="69">
        <f>L33*K19</f>
        <v>0</v>
      </c>
      <c r="M19" s="69">
        <f>M33*K19</f>
        <v>0</v>
      </c>
      <c r="N19" s="69">
        <f>N33*K19</f>
        <v>0</v>
      </c>
      <c r="O19" s="22"/>
      <c r="P19" s="22"/>
      <c r="Q19" s="22"/>
      <c r="R19" s="22"/>
      <c r="S19" s="22"/>
      <c r="T19" s="22"/>
      <c r="U19" s="22"/>
      <c r="V19" s="22"/>
      <c r="W19" s="22"/>
      <c r="X19" s="22"/>
    </row>
    <row r="20" spans="1:24">
      <c r="A20" s="106" t="str">
        <f t="shared" ca="1" si="0"/>
        <v>regional school 2</v>
      </c>
      <c r="B20" s="106">
        <f>ROW()</f>
        <v>20</v>
      </c>
      <c r="C20" s="108" t="str">
        <f>summary!C3</f>
        <v>0719</v>
      </c>
      <c r="D20" s="108" t="str">
        <f>summary!Q8</f>
        <v>2016</v>
      </c>
      <c r="E20" s="9" t="s">
        <v>1849</v>
      </c>
      <c r="F20" s="9" t="s">
        <v>1863</v>
      </c>
      <c r="G20" s="108" t="e">
        <f>LOOKUP(I20,Muni!A1:A589,Muni!B1:B589)</f>
        <v>#N/A</v>
      </c>
      <c r="I20" s="161"/>
      <c r="J20" s="195">
        <f>IF(I20&lt;&gt;"",LOOKUP(I20,muni_names,Muni!I$1:I$589),0)</f>
        <v>0</v>
      </c>
      <c r="K20" s="196">
        <f t="shared" si="1"/>
        <v>0</v>
      </c>
      <c r="L20" s="69">
        <f>L33*K20</f>
        <v>0</v>
      </c>
      <c r="M20" s="69">
        <f>M33*K20</f>
        <v>0</v>
      </c>
      <c r="N20" s="69">
        <f>N33*K20</f>
        <v>0</v>
      </c>
      <c r="O20" s="22"/>
      <c r="P20" s="22"/>
      <c r="Q20" s="22"/>
      <c r="R20" s="22"/>
      <c r="S20" s="22"/>
      <c r="T20" s="22"/>
      <c r="U20" s="22"/>
      <c r="V20" s="22"/>
      <c r="W20" s="22"/>
      <c r="X20" s="22"/>
    </row>
    <row r="21" spans="1:24">
      <c r="A21" s="106" t="str">
        <f t="shared" ca="1" si="0"/>
        <v>regional school 2</v>
      </c>
      <c r="B21" s="106">
        <f>ROW()</f>
        <v>21</v>
      </c>
      <c r="C21" s="108" t="str">
        <f>summary!C3</f>
        <v>0719</v>
      </c>
      <c r="D21" s="108" t="str">
        <f>summary!Q8</f>
        <v>2016</v>
      </c>
      <c r="E21" s="9" t="s">
        <v>1849</v>
      </c>
      <c r="F21" s="9" t="s">
        <v>1863</v>
      </c>
      <c r="G21" s="108" t="e">
        <f>LOOKUP(I21,Muni!A1:A589,Muni!B1:B589)</f>
        <v>#N/A</v>
      </c>
      <c r="I21" s="161"/>
      <c r="J21" s="195">
        <f>IF(I21&lt;&gt;"",LOOKUP(I21,muni_names,Muni!I$1:I$589),0)</f>
        <v>0</v>
      </c>
      <c r="K21" s="196">
        <f t="shared" si="1"/>
        <v>0</v>
      </c>
      <c r="L21" s="69">
        <f>L33*K21</f>
        <v>0</v>
      </c>
      <c r="M21" s="69">
        <f>M33*K21</f>
        <v>0</v>
      </c>
      <c r="N21" s="69">
        <f>N33*K21</f>
        <v>0</v>
      </c>
      <c r="O21" s="22"/>
      <c r="P21" s="22"/>
      <c r="Q21" s="22"/>
      <c r="R21" s="22"/>
      <c r="S21" s="22"/>
      <c r="T21" s="22"/>
      <c r="U21" s="22"/>
      <c r="V21" s="22"/>
      <c r="W21" s="22"/>
      <c r="X21" s="22"/>
    </row>
    <row r="22" spans="1:24">
      <c r="A22" s="106" t="str">
        <f t="shared" ca="1" si="0"/>
        <v>regional school 2</v>
      </c>
      <c r="B22" s="106">
        <f>ROW()</f>
        <v>22</v>
      </c>
      <c r="C22" s="108" t="str">
        <f>summary!C3</f>
        <v>0719</v>
      </c>
      <c r="D22" s="108" t="str">
        <f>summary!Q8</f>
        <v>2016</v>
      </c>
      <c r="E22" s="9" t="s">
        <v>1849</v>
      </c>
      <c r="F22" s="9" t="s">
        <v>1863</v>
      </c>
      <c r="G22" s="108" t="e">
        <f>LOOKUP(I22,Muni!A1:A589,Muni!B1:B589)</f>
        <v>#N/A</v>
      </c>
      <c r="I22" s="161"/>
      <c r="J22" s="195">
        <f>IF(I22&lt;&gt;"",LOOKUP(I22,muni_names,Muni!I$1:I$589),0)</f>
        <v>0</v>
      </c>
      <c r="K22" s="196">
        <f t="shared" si="1"/>
        <v>0</v>
      </c>
      <c r="L22" s="69">
        <f>L33*K22</f>
        <v>0</v>
      </c>
      <c r="M22" s="69">
        <f>M33*K22</f>
        <v>0</v>
      </c>
      <c r="N22" s="69">
        <f>N33*K22</f>
        <v>0</v>
      </c>
      <c r="O22" s="22"/>
      <c r="P22" s="22"/>
      <c r="Q22" s="22"/>
      <c r="R22" s="22"/>
      <c r="S22" s="22"/>
      <c r="T22" s="22"/>
      <c r="U22" s="22"/>
      <c r="V22" s="22"/>
      <c r="W22" s="22"/>
      <c r="X22" s="22"/>
    </row>
    <row r="23" spans="1:24">
      <c r="A23" s="106" t="str">
        <f t="shared" ca="1" si="0"/>
        <v>regional school 2</v>
      </c>
      <c r="B23" s="106">
        <f>ROW()</f>
        <v>23</v>
      </c>
      <c r="C23" s="108" t="str">
        <f>summary!C3</f>
        <v>0719</v>
      </c>
      <c r="D23" s="108" t="str">
        <f>summary!Q8</f>
        <v>2016</v>
      </c>
      <c r="E23" s="9" t="s">
        <v>1849</v>
      </c>
      <c r="F23" s="9" t="s">
        <v>1863</v>
      </c>
      <c r="G23" s="108" t="e">
        <f>LOOKUP(I23,Muni!A1:A589,Muni!B1:B589)</f>
        <v>#N/A</v>
      </c>
      <c r="I23" s="161"/>
      <c r="J23" s="195">
        <f>IF(I23&lt;&gt;"",LOOKUP(I23,muni_names,Muni!I$1:I$589),0)</f>
        <v>0</v>
      </c>
      <c r="K23" s="196">
        <f t="shared" si="1"/>
        <v>0</v>
      </c>
      <c r="L23" s="69">
        <f>L33*K23</f>
        <v>0</v>
      </c>
      <c r="M23" s="69">
        <f>M33*K23</f>
        <v>0</v>
      </c>
      <c r="N23" s="69">
        <f>N33*K23</f>
        <v>0</v>
      </c>
      <c r="O23" s="22"/>
      <c r="P23" s="22"/>
      <c r="Q23" s="22"/>
      <c r="R23" s="22"/>
      <c r="S23" s="22"/>
      <c r="T23" s="22"/>
      <c r="U23" s="22"/>
      <c r="V23" s="22"/>
      <c r="W23" s="22"/>
      <c r="X23" s="22"/>
    </row>
    <row r="24" spans="1:24">
      <c r="A24" s="106" t="str">
        <f t="shared" ca="1" si="0"/>
        <v>regional school 2</v>
      </c>
      <c r="B24" s="106">
        <f>ROW()</f>
        <v>24</v>
      </c>
      <c r="C24" s="108" t="str">
        <f>summary!C3</f>
        <v>0719</v>
      </c>
      <c r="D24" s="108" t="str">
        <f>summary!Q8</f>
        <v>2016</v>
      </c>
      <c r="E24" s="9" t="s">
        <v>1849</v>
      </c>
      <c r="F24" s="9" t="s">
        <v>1863</v>
      </c>
      <c r="G24" s="108" t="e">
        <f>LOOKUP(I24,Muni!A1:A589,Muni!B1:B589)</f>
        <v>#N/A</v>
      </c>
      <c r="I24" s="161"/>
      <c r="J24" s="195">
        <f>IF(I24&lt;&gt;"",LOOKUP(I24,muni_names,Muni!I$1:I$589),0)</f>
        <v>0</v>
      </c>
      <c r="K24" s="196">
        <f t="shared" si="1"/>
        <v>0</v>
      </c>
      <c r="L24" s="69">
        <f>L33*K24</f>
        <v>0</v>
      </c>
      <c r="M24" s="69">
        <f>M33*K24</f>
        <v>0</v>
      </c>
      <c r="N24" s="69">
        <f>N33*K24</f>
        <v>0</v>
      </c>
      <c r="O24" s="22"/>
      <c r="P24" s="22"/>
      <c r="Q24" s="22"/>
      <c r="R24" s="22"/>
      <c r="S24" s="22"/>
      <c r="T24" s="22"/>
      <c r="U24" s="22"/>
      <c r="V24" s="22"/>
      <c r="W24" s="22"/>
      <c r="X24" s="22"/>
    </row>
    <row r="25" spans="1:24">
      <c r="A25" s="106" t="str">
        <f t="shared" ca="1" si="0"/>
        <v>regional school 2</v>
      </c>
      <c r="B25" s="106">
        <f>ROW()</f>
        <v>25</v>
      </c>
      <c r="C25" s="108" t="str">
        <f>summary!C3</f>
        <v>0719</v>
      </c>
      <c r="D25" s="108" t="str">
        <f>summary!Q8</f>
        <v>2016</v>
      </c>
      <c r="E25" s="9" t="s">
        <v>1849</v>
      </c>
      <c r="F25" s="9" t="s">
        <v>1863</v>
      </c>
      <c r="G25" s="108" t="e">
        <f>LOOKUP(I25,Muni!A1:A589,Muni!B1:B589)</f>
        <v>#N/A</v>
      </c>
      <c r="I25" s="161"/>
      <c r="J25" s="195">
        <f>IF(I25&lt;&gt;"",LOOKUP(I25,muni_names,Muni!I$1:I$589),0)</f>
        <v>0</v>
      </c>
      <c r="K25" s="196">
        <f t="shared" si="1"/>
        <v>0</v>
      </c>
      <c r="L25" s="69">
        <f>L33*K25</f>
        <v>0</v>
      </c>
      <c r="M25" s="69">
        <f>M33*K25</f>
        <v>0</v>
      </c>
      <c r="N25" s="69">
        <f>N33*K25</f>
        <v>0</v>
      </c>
      <c r="O25" s="22"/>
      <c r="P25" s="22"/>
      <c r="Q25" s="22"/>
      <c r="R25" s="22"/>
      <c r="S25" s="22"/>
      <c r="T25" s="22"/>
      <c r="U25" s="22"/>
      <c r="V25" s="22"/>
      <c r="W25" s="22"/>
      <c r="X25" s="22"/>
    </row>
    <row r="26" spans="1:24">
      <c r="A26" s="106" t="str">
        <f t="shared" ca="1" si="0"/>
        <v>regional school 2</v>
      </c>
      <c r="B26" s="106">
        <f>ROW()</f>
        <v>26</v>
      </c>
      <c r="C26" s="108" t="str">
        <f>summary!C3</f>
        <v>0719</v>
      </c>
      <c r="D26" s="108" t="str">
        <f>summary!Q8</f>
        <v>2016</v>
      </c>
      <c r="E26" s="9" t="s">
        <v>1849</v>
      </c>
      <c r="F26" s="9" t="s">
        <v>1863</v>
      </c>
      <c r="G26" s="108" t="e">
        <f>LOOKUP(I26,Muni!A1:A589,Muni!B1:B589)</f>
        <v>#N/A</v>
      </c>
      <c r="I26" s="161"/>
      <c r="J26" s="195">
        <f>IF(I26&lt;&gt;"",LOOKUP(I26,muni_names,Muni!I$1:I$589),0)</f>
        <v>0</v>
      </c>
      <c r="K26" s="196">
        <f t="shared" si="1"/>
        <v>0</v>
      </c>
      <c r="L26" s="69">
        <f>L33*K26</f>
        <v>0</v>
      </c>
      <c r="M26" s="69">
        <f>M33*K26</f>
        <v>0</v>
      </c>
      <c r="N26" s="69">
        <f>N33*K26</f>
        <v>0</v>
      </c>
      <c r="O26" s="22"/>
      <c r="P26" s="22"/>
      <c r="Q26" s="22"/>
      <c r="R26" s="22"/>
      <c r="S26" s="22"/>
      <c r="T26" s="22"/>
      <c r="U26" s="22"/>
      <c r="V26" s="22"/>
      <c r="W26" s="22"/>
      <c r="X26" s="22"/>
    </row>
    <row r="27" spans="1:24">
      <c r="A27" s="106" t="str">
        <f t="shared" ca="1" si="0"/>
        <v>regional school 2</v>
      </c>
      <c r="B27" s="106">
        <f>ROW()</f>
        <v>27</v>
      </c>
      <c r="C27" s="108" t="str">
        <f>summary!C3</f>
        <v>0719</v>
      </c>
      <c r="D27" s="108" t="str">
        <f>summary!Q8</f>
        <v>2016</v>
      </c>
      <c r="E27" s="9" t="s">
        <v>1849</v>
      </c>
      <c r="F27" s="9" t="s">
        <v>1863</v>
      </c>
      <c r="G27" s="108" t="e">
        <f>LOOKUP(I27,Muni!A1:A589,Muni!B1:B589)</f>
        <v>#N/A</v>
      </c>
      <c r="I27" s="161"/>
      <c r="J27" s="195">
        <f>IF(I27&lt;&gt;"",LOOKUP(I27,muni_names,Muni!I$1:I$589),0)</f>
        <v>0</v>
      </c>
      <c r="K27" s="196">
        <f t="shared" si="1"/>
        <v>0</v>
      </c>
      <c r="L27" s="69">
        <f>L33*K27</f>
        <v>0</v>
      </c>
      <c r="M27" s="69">
        <f>M33*K27</f>
        <v>0</v>
      </c>
      <c r="N27" s="69">
        <f>N33*K27</f>
        <v>0</v>
      </c>
      <c r="O27" s="22"/>
      <c r="P27" s="22"/>
      <c r="Q27" s="22"/>
      <c r="R27" s="22"/>
      <c r="S27" s="22"/>
      <c r="T27" s="22"/>
      <c r="U27" s="22"/>
      <c r="V27" s="22"/>
      <c r="W27" s="22"/>
      <c r="X27" s="22"/>
    </row>
    <row r="28" spans="1:24">
      <c r="A28" s="106" t="str">
        <f t="shared" ca="1" si="0"/>
        <v>regional school 2</v>
      </c>
      <c r="B28" s="106">
        <f>ROW()</f>
        <v>28</v>
      </c>
      <c r="C28" s="108" t="str">
        <f>summary!C3</f>
        <v>0719</v>
      </c>
      <c r="D28" s="108" t="str">
        <f>summary!Q8</f>
        <v>2016</v>
      </c>
      <c r="E28" s="9" t="s">
        <v>1849</v>
      </c>
      <c r="F28" s="9" t="s">
        <v>1863</v>
      </c>
      <c r="G28" s="108" t="e">
        <f>LOOKUP(I28,Muni!A1:A589,Muni!B1:B589)</f>
        <v>#N/A</v>
      </c>
      <c r="I28" s="161"/>
      <c r="J28" s="195">
        <f>IF(I28&lt;&gt;"",LOOKUP(I28,muni_names,Muni!I$1:I$589),0)</f>
        <v>0</v>
      </c>
      <c r="K28" s="196">
        <f t="shared" si="1"/>
        <v>0</v>
      </c>
      <c r="L28" s="69">
        <f>L33*K28</f>
        <v>0</v>
      </c>
      <c r="M28" s="69">
        <f>M33*K28</f>
        <v>0</v>
      </c>
      <c r="N28" s="69">
        <f>N33*K28</f>
        <v>0</v>
      </c>
      <c r="O28" s="22"/>
      <c r="P28" s="22"/>
      <c r="Q28" s="22"/>
      <c r="R28" s="22"/>
      <c r="S28" s="22"/>
      <c r="T28" s="22"/>
      <c r="U28" s="22"/>
      <c r="V28" s="22"/>
      <c r="W28" s="22"/>
      <c r="X28" s="22"/>
    </row>
    <row r="29" spans="1:24">
      <c r="A29" s="106" t="str">
        <f t="shared" ca="1" si="0"/>
        <v>regional school 2</v>
      </c>
      <c r="B29" s="106">
        <f>ROW()</f>
        <v>29</v>
      </c>
      <c r="C29" s="108" t="str">
        <f>summary!C3</f>
        <v>0719</v>
      </c>
      <c r="D29" s="108" t="str">
        <f>summary!Q8</f>
        <v>2016</v>
      </c>
      <c r="E29" s="9" t="s">
        <v>1849</v>
      </c>
      <c r="F29" s="9" t="s">
        <v>1863</v>
      </c>
      <c r="G29" s="108" t="e">
        <f>LOOKUP(I29,Muni!A1:A589,Muni!B1:B589)</f>
        <v>#N/A</v>
      </c>
      <c r="I29" s="161"/>
      <c r="J29" s="195">
        <f>IF(I29&lt;&gt;"",LOOKUP(I29,muni_names,Muni!I$1:I$589),0)</f>
        <v>0</v>
      </c>
      <c r="K29" s="196">
        <f t="shared" si="1"/>
        <v>0</v>
      </c>
      <c r="L29" s="69">
        <f>L33*K29</f>
        <v>0</v>
      </c>
      <c r="M29" s="69">
        <f>M33*K29</f>
        <v>0</v>
      </c>
      <c r="N29" s="69">
        <f>N33*K29</f>
        <v>0</v>
      </c>
      <c r="O29" s="22"/>
      <c r="P29" s="22"/>
      <c r="Q29" s="22"/>
      <c r="R29" s="22"/>
      <c r="S29" s="22"/>
      <c r="T29" s="22"/>
      <c r="U29" s="22"/>
      <c r="V29" s="22"/>
      <c r="W29" s="22"/>
      <c r="X29" s="22"/>
    </row>
    <row r="30" spans="1:24">
      <c r="A30" s="106" t="str">
        <f t="shared" ca="1" si="0"/>
        <v>regional school 2</v>
      </c>
      <c r="B30" s="106">
        <f>ROW()</f>
        <v>30</v>
      </c>
      <c r="C30" s="108" t="str">
        <f>summary!C3</f>
        <v>0719</v>
      </c>
      <c r="D30" s="108" t="str">
        <f>summary!Q8</f>
        <v>2016</v>
      </c>
      <c r="E30" s="9" t="s">
        <v>1849</v>
      </c>
      <c r="F30" s="9" t="s">
        <v>1863</v>
      </c>
      <c r="G30" s="108" t="e">
        <f>LOOKUP(I30,Muni!A1:A589,Muni!B1:B589)</f>
        <v>#N/A</v>
      </c>
      <c r="I30" s="161"/>
      <c r="J30" s="195">
        <f>IF(I30&lt;&gt;"",LOOKUP(I30,muni_names,Muni!I$1:I$589),0)</f>
        <v>0</v>
      </c>
      <c r="K30" s="196">
        <f t="shared" si="1"/>
        <v>0</v>
      </c>
      <c r="L30" s="69">
        <f>L33*K30</f>
        <v>0</v>
      </c>
      <c r="M30" s="69">
        <f>M33*K30</f>
        <v>0</v>
      </c>
      <c r="N30" s="69">
        <f>N33*K30</f>
        <v>0</v>
      </c>
      <c r="O30" s="22"/>
      <c r="P30" s="22"/>
      <c r="Q30" s="22"/>
      <c r="R30" s="22"/>
      <c r="S30" s="22"/>
      <c r="T30" s="22"/>
      <c r="U30" s="22"/>
      <c r="V30" s="22"/>
      <c r="W30" s="22"/>
      <c r="X30" s="22"/>
    </row>
    <row r="31" spans="1:24">
      <c r="A31" s="106" t="str">
        <f t="shared" ca="1" si="0"/>
        <v>regional school 2</v>
      </c>
      <c r="B31" s="106">
        <f>ROW()</f>
        <v>31</v>
      </c>
      <c r="C31" s="108" t="str">
        <f>summary!C3</f>
        <v>0719</v>
      </c>
      <c r="D31" s="108" t="str">
        <f>summary!Q8</f>
        <v>2016</v>
      </c>
      <c r="E31" s="9" t="s">
        <v>1849</v>
      </c>
      <c r="F31" s="9" t="s">
        <v>1863</v>
      </c>
      <c r="G31" s="108" t="e">
        <f>LOOKUP(I31,Muni!A1:A589,Muni!B1:B589)</f>
        <v>#N/A</v>
      </c>
      <c r="I31" s="161"/>
      <c r="J31" s="195">
        <f>IF(I31&lt;&gt;"",LOOKUP(I31,muni_names,Muni!I$1:I$589),0)</f>
        <v>0</v>
      </c>
      <c r="K31" s="196">
        <f t="shared" si="1"/>
        <v>0</v>
      </c>
      <c r="L31" s="69">
        <f>L33*K31</f>
        <v>0</v>
      </c>
      <c r="M31" s="69">
        <f>M33*K31</f>
        <v>0</v>
      </c>
      <c r="N31" s="69">
        <f>N33*K31</f>
        <v>0</v>
      </c>
      <c r="O31" s="22"/>
      <c r="P31" s="22"/>
      <c r="Q31" s="22"/>
      <c r="R31" s="22"/>
      <c r="S31" s="22"/>
      <c r="T31" s="22"/>
      <c r="U31" s="22"/>
      <c r="V31" s="22"/>
      <c r="W31" s="22"/>
      <c r="X31" s="22"/>
    </row>
    <row r="32" spans="1:24" ht="16" thickBot="1">
      <c r="A32" s="106" t="str">
        <f t="shared" ca="1" si="0"/>
        <v>regional school 2</v>
      </c>
      <c r="B32" s="106">
        <f>ROW()</f>
        <v>32</v>
      </c>
      <c r="C32" s="108" t="str">
        <f>summary!C3</f>
        <v>0719</v>
      </c>
      <c r="D32" s="108" t="str">
        <f>summary!Q8</f>
        <v>2016</v>
      </c>
      <c r="E32" s="9" t="s">
        <v>1849</v>
      </c>
      <c r="F32" s="9" t="s">
        <v>1863</v>
      </c>
      <c r="G32" s="108" t="e">
        <f>LOOKUP(I32,Muni!A1:A589,Muni!B1:B589)</f>
        <v>#N/A</v>
      </c>
      <c r="I32" s="162"/>
      <c r="J32" s="195">
        <f>IF(I32&lt;&gt;"",LOOKUP(I32,muni_names,Muni!I$1:I$589),0)</f>
        <v>0</v>
      </c>
      <c r="K32" s="196">
        <f t="shared" si="1"/>
        <v>0</v>
      </c>
      <c r="L32" s="77">
        <f>L33*K32</f>
        <v>0</v>
      </c>
      <c r="M32" s="77">
        <f>M33*K32</f>
        <v>0</v>
      </c>
      <c r="N32" s="77">
        <f>N33*K32</f>
        <v>0</v>
      </c>
      <c r="O32" s="22"/>
      <c r="P32" s="22"/>
      <c r="Q32" s="22"/>
      <c r="R32" s="22"/>
      <c r="S32" s="22"/>
      <c r="T32" s="22"/>
      <c r="U32" s="22"/>
      <c r="V32" s="22"/>
      <c r="W32" s="22"/>
      <c r="X32" s="22"/>
    </row>
    <row r="33" spans="1:24" ht="16.5" thickTop="1" thickBot="1">
      <c r="A33" s="106" t="str">
        <f t="shared" ca="1" si="0"/>
        <v>regional school 2</v>
      </c>
      <c r="B33" s="106">
        <f>ROW()</f>
        <v>33</v>
      </c>
      <c r="C33" s="108" t="str">
        <f>summary!C3</f>
        <v>0719</v>
      </c>
      <c r="D33" s="108" t="str">
        <f>summary!Q8</f>
        <v>2016</v>
      </c>
      <c r="E33" s="9" t="s">
        <v>1849</v>
      </c>
      <c r="F33" s="9" t="s">
        <v>1863</v>
      </c>
      <c r="G33" s="49" t="s">
        <v>1748</v>
      </c>
      <c r="I33" s="78" t="s">
        <v>1752</v>
      </c>
      <c r="J33" s="191">
        <f>SUM(J18:J32)</f>
        <v>0</v>
      </c>
      <c r="K33" s="194">
        <f>SUM(K18:K32)</f>
        <v>0</v>
      </c>
      <c r="L33" s="163">
        <v>0</v>
      </c>
      <c r="M33" s="164">
        <v>0</v>
      </c>
      <c r="N33" s="164">
        <v>0</v>
      </c>
      <c r="O33" s="22"/>
      <c r="P33" s="22"/>
      <c r="Q33" s="22"/>
      <c r="R33" s="22"/>
      <c r="S33" s="22"/>
      <c r="T33" s="22"/>
      <c r="U33" s="22"/>
      <c r="V33" s="22"/>
      <c r="W33" s="22"/>
      <c r="X33" s="22"/>
    </row>
    <row r="34" spans="1:24" ht="16" thickTop="1">
      <c r="K34" s="22"/>
      <c r="L34" s="22"/>
      <c r="M34" s="22"/>
      <c r="N34" s="22"/>
    </row>
    <row r="35" spans="1:24">
      <c r="K35" s="22"/>
      <c r="L35" s="22"/>
      <c r="M35" s="22"/>
      <c r="N35" s="22"/>
    </row>
    <row r="36" spans="1:24">
      <c r="K36" s="22"/>
      <c r="L36" s="22"/>
      <c r="M36" s="22"/>
      <c r="N36" s="22"/>
    </row>
    <row r="37" spans="1:24">
      <c r="K37" s="22"/>
      <c r="L37" s="22"/>
      <c r="M37" s="22"/>
      <c r="N37" s="22"/>
    </row>
    <row r="38" spans="1:24">
      <c r="K38" s="22"/>
      <c r="L38" s="22"/>
      <c r="M38" s="22"/>
      <c r="N38" s="22"/>
    </row>
    <row r="39" spans="1:24">
      <c r="K39" s="22"/>
      <c r="L39" s="22"/>
      <c r="M39" s="22"/>
      <c r="N39" s="22"/>
    </row>
    <row r="40" spans="1:24">
      <c r="K40" s="22"/>
      <c r="L40" s="22"/>
      <c r="M40" s="22"/>
      <c r="N40" s="22"/>
    </row>
    <row r="41" spans="1:24">
      <c r="K41" s="22"/>
      <c r="L41" s="22"/>
      <c r="M41" s="22"/>
      <c r="N41" s="22"/>
    </row>
    <row r="42" spans="1:24">
      <c r="K42" s="22"/>
      <c r="L42" s="22"/>
      <c r="M42" s="22"/>
      <c r="N42" s="22"/>
    </row>
    <row r="43" spans="1:24">
      <c r="K43" s="22"/>
      <c r="L43" s="22"/>
      <c r="M43" s="22"/>
      <c r="N43" s="22"/>
    </row>
    <row r="44" spans="1:24">
      <c r="K44" s="22"/>
      <c r="L44" s="22"/>
      <c r="M44" s="22"/>
      <c r="N44" s="22"/>
    </row>
    <row r="45" spans="1:24">
      <c r="K45" s="22"/>
      <c r="L45" s="22"/>
      <c r="M45" s="22"/>
      <c r="N45" s="22"/>
    </row>
    <row r="46" spans="1:24">
      <c r="K46" s="22"/>
      <c r="L46" s="22"/>
      <c r="M46" s="22"/>
      <c r="N46" s="22"/>
    </row>
    <row r="47" spans="1:24">
      <c r="K47" s="22"/>
      <c r="L47" s="22"/>
      <c r="M47" s="22"/>
      <c r="N47" s="22"/>
    </row>
    <row r="48" spans="1:24">
      <c r="K48" s="22"/>
      <c r="L48" s="22"/>
      <c r="M48" s="22"/>
      <c r="N48" s="22"/>
    </row>
    <row r="49" spans="11:14">
      <c r="K49" s="22"/>
      <c r="L49" s="22"/>
      <c r="M49" s="22"/>
      <c r="N49" s="22"/>
    </row>
    <row r="50" spans="11:14">
      <c r="K50" s="22"/>
      <c r="L50" s="22"/>
      <c r="M50" s="22"/>
      <c r="N50" s="22"/>
    </row>
    <row r="51" spans="11:14">
      <c r="K51" s="22"/>
      <c r="L51" s="22"/>
      <c r="M51" s="22"/>
      <c r="N51" s="22"/>
    </row>
    <row r="52" spans="11:14">
      <c r="K52" s="22"/>
      <c r="L52" s="22"/>
      <c r="M52" s="22"/>
      <c r="N52" s="22"/>
    </row>
    <row r="53" spans="11:14">
      <c r="K53" s="22"/>
      <c r="L53" s="22"/>
      <c r="M53" s="22"/>
      <c r="N53" s="22"/>
    </row>
    <row r="54" spans="11:14">
      <c r="K54" s="22"/>
      <c r="L54" s="22"/>
      <c r="M54" s="22"/>
      <c r="N54" s="22"/>
    </row>
    <row r="55" spans="11:14">
      <c r="K55" s="22"/>
      <c r="L55" s="22"/>
      <c r="M55" s="22"/>
      <c r="N55" s="22"/>
    </row>
    <row r="56" spans="11:14">
      <c r="K56" s="22"/>
      <c r="L56" s="22"/>
      <c r="M56" s="22"/>
      <c r="N56" s="22"/>
    </row>
    <row r="57" spans="11:14">
      <c r="K57" s="22"/>
      <c r="L57" s="22"/>
      <c r="M57" s="22"/>
      <c r="N57" s="22"/>
    </row>
    <row r="58" spans="11:14">
      <c r="K58" s="22"/>
      <c r="L58" s="22"/>
      <c r="M58" s="22"/>
      <c r="N58" s="22"/>
    </row>
    <row r="59" spans="11:14">
      <c r="K59" s="22"/>
      <c r="L59" s="22"/>
      <c r="M59" s="22"/>
      <c r="N59" s="22"/>
    </row>
    <row r="60" spans="11:14">
      <c r="K60" s="22"/>
      <c r="L60" s="22"/>
      <c r="M60" s="22"/>
      <c r="N60" s="22"/>
    </row>
    <row r="61" spans="11:14">
      <c r="K61" s="22"/>
      <c r="L61" s="22"/>
      <c r="M61" s="22"/>
      <c r="N61" s="22"/>
    </row>
    <row r="62" spans="11:14">
      <c r="K62" s="22"/>
      <c r="L62" s="22"/>
      <c r="M62" s="22"/>
      <c r="N62" s="22"/>
    </row>
    <row r="63" spans="11:14">
      <c r="K63" s="22"/>
      <c r="L63" s="22"/>
      <c r="M63" s="22"/>
      <c r="N63" s="22"/>
    </row>
  </sheetData>
  <mergeCells count="3">
    <mergeCell ref="L15:N15"/>
    <mergeCell ref="I1:N1"/>
    <mergeCell ref="H13:N13"/>
  </mergeCells>
  <dataValidations count="1">
    <dataValidation type="list" allowBlank="1" showInputMessage="1" showErrorMessage="1" sqref="I18:I32" xr:uid="{00000000-0002-0000-0300-000000000000}">
      <formula1>muni_names</formula1>
    </dataValidation>
  </dataValidations>
  <printOptions horizontalCentered="1"/>
  <pageMargins left="0.5" right="0.5" top="0.5" bottom="0.5" header="0.5" footer="0.25"/>
  <pageSetup paperSize="5" scale="86" orientation="portrait" r:id="rId1"/>
  <headerFooter alignWithMargins="0">
    <oddFooter>&amp;A&amp;RPage &amp;P</oddFooter>
  </headerFooter>
  <colBreaks count="1" manualBreakCount="1">
    <brk id="15"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R48"/>
  <sheetViews>
    <sheetView showGridLines="0" topLeftCell="I28" workbookViewId="0">
      <selection activeCell="O28" sqref="O28"/>
    </sheetView>
  </sheetViews>
  <sheetFormatPr defaultRowHeight="15.5"/>
  <cols>
    <col min="1" max="1" width="5.58203125" hidden="1" customWidth="1"/>
    <col min="2" max="2" width="5.58203125" style="110" hidden="1" customWidth="1"/>
    <col min="3" max="8" width="5.58203125" hidden="1" customWidth="1"/>
    <col min="9" max="9" width="3.5" style="118" customWidth="1"/>
    <col min="10" max="10" width="9.08203125" customWidth="1"/>
    <col min="11" max="11" width="7.58203125" customWidth="1"/>
    <col min="13" max="13" width="16.08203125" customWidth="1"/>
    <col min="14" max="14" width="14.33203125" customWidth="1"/>
    <col min="15" max="15" width="16.83203125" customWidth="1"/>
    <col min="16" max="16" width="17.08203125" customWidth="1"/>
    <col min="17" max="17" width="10" customWidth="1"/>
    <col min="18" max="18" width="14.33203125" customWidth="1"/>
  </cols>
  <sheetData>
    <row r="1" spans="1:17" ht="17.5">
      <c r="A1" s="9" t="str">
        <f t="shared" ref="A1:A47" ca="1" si="0">MID(CELL("filename",A1),FIND("]",CELL("filename",A1))+1,256)</f>
        <v>utility I</v>
      </c>
      <c r="B1" s="106">
        <f>ROW()</f>
        <v>1</v>
      </c>
      <c r="C1" s="9" t="str">
        <f>summary!J6</f>
        <v>0719</v>
      </c>
      <c r="D1" s="9" t="str">
        <f>summary!Q8</f>
        <v>2016</v>
      </c>
      <c r="E1" s="9" t="s">
        <v>1849</v>
      </c>
      <c r="F1" s="9" t="s">
        <v>1908</v>
      </c>
      <c r="G1" s="9" t="str">
        <f>F1&amp;ROW()</f>
        <v>u1bn1</v>
      </c>
      <c r="I1" s="112"/>
      <c r="J1" s="250" t="s">
        <v>1953</v>
      </c>
      <c r="K1" s="250"/>
      <c r="L1" s="250"/>
      <c r="M1" s="250"/>
      <c r="N1" s="250"/>
      <c r="O1" s="250"/>
      <c r="P1" s="21"/>
      <c r="Q1" s="21"/>
    </row>
    <row r="2" spans="1:17" ht="17.5">
      <c r="A2" s="9" t="str">
        <f t="shared" ca="1" si="0"/>
        <v>utility I</v>
      </c>
      <c r="B2" s="106">
        <f>ROW()</f>
        <v>2</v>
      </c>
      <c r="C2" s="9" t="str">
        <f>summary!J6</f>
        <v>0719</v>
      </c>
      <c r="D2" s="9" t="str">
        <f>summary!Q8</f>
        <v>2016</v>
      </c>
      <c r="E2" s="9" t="s">
        <v>1849</v>
      </c>
      <c r="F2" s="9" t="s">
        <v>1908</v>
      </c>
      <c r="G2" s="9" t="str">
        <f t="shared" ref="G2:G46" si="1">F2&amp;ROW()</f>
        <v>u1bn2</v>
      </c>
      <c r="I2" s="113" t="s">
        <v>1895</v>
      </c>
      <c r="J2" s="251" t="s">
        <v>1882</v>
      </c>
      <c r="K2" s="251"/>
      <c r="L2" s="251"/>
      <c r="M2" s="35" t="s">
        <v>1909</v>
      </c>
      <c r="N2" s="22"/>
      <c r="O2" s="22"/>
      <c r="P2" s="22"/>
      <c r="Q2" s="22"/>
    </row>
    <row r="3" spans="1:17">
      <c r="A3" s="9" t="str">
        <f t="shared" ca="1" si="0"/>
        <v>utility I</v>
      </c>
      <c r="B3" s="106">
        <f>ROW()</f>
        <v>3</v>
      </c>
      <c r="C3" s="9" t="str">
        <f>summary!J6</f>
        <v>0719</v>
      </c>
      <c r="D3" s="9" t="str">
        <f>summary!Q8</f>
        <v>2016</v>
      </c>
      <c r="E3" s="9" t="s">
        <v>1849</v>
      </c>
      <c r="F3" s="9" t="s">
        <v>1908</v>
      </c>
      <c r="G3" s="9" t="str">
        <f t="shared" si="1"/>
        <v>u1bn3</v>
      </c>
      <c r="I3" s="114" t="s">
        <v>1766</v>
      </c>
      <c r="J3" s="36" t="s">
        <v>1776</v>
      </c>
      <c r="K3" s="36"/>
      <c r="L3" s="36"/>
      <c r="M3" s="36"/>
      <c r="N3" s="42"/>
      <c r="O3" s="155">
        <v>0</v>
      </c>
      <c r="P3" s="53"/>
      <c r="Q3" s="22"/>
    </row>
    <row r="4" spans="1:17">
      <c r="A4" s="9" t="str">
        <f t="shared" ca="1" si="0"/>
        <v>utility I</v>
      </c>
      <c r="B4" s="106">
        <f>ROW()</f>
        <v>4</v>
      </c>
      <c r="C4" s="9" t="str">
        <f>summary!J6</f>
        <v>0719</v>
      </c>
      <c r="D4" s="9" t="str">
        <f>summary!Q8</f>
        <v>2016</v>
      </c>
      <c r="E4" s="9" t="s">
        <v>1849</v>
      </c>
      <c r="F4" s="9" t="s">
        <v>1908</v>
      </c>
      <c r="G4" s="9" t="str">
        <f t="shared" si="1"/>
        <v>u1bn4</v>
      </c>
      <c r="I4" s="114" t="s">
        <v>1767</v>
      </c>
      <c r="J4" s="36" t="s">
        <v>1777</v>
      </c>
      <c r="K4" s="36"/>
      <c r="L4" s="36"/>
      <c r="M4" s="36"/>
      <c r="N4" s="53"/>
      <c r="O4" s="51"/>
      <c r="P4" s="53"/>
      <c r="Q4" s="22"/>
    </row>
    <row r="5" spans="1:17">
      <c r="A5" s="9" t="str">
        <f t="shared" ca="1" si="0"/>
        <v>utility I</v>
      </c>
      <c r="B5" s="106">
        <f>ROW()</f>
        <v>5</v>
      </c>
      <c r="C5" s="9" t="str">
        <f>summary!J6</f>
        <v>0719</v>
      </c>
      <c r="D5" s="9" t="str">
        <f>summary!Q8</f>
        <v>2016</v>
      </c>
      <c r="E5" s="9" t="s">
        <v>1849</v>
      </c>
      <c r="F5" s="9" t="s">
        <v>1908</v>
      </c>
      <c r="G5" s="9" t="str">
        <f t="shared" si="1"/>
        <v>u1bn5</v>
      </c>
      <c r="I5" s="114"/>
      <c r="J5" s="36" t="s">
        <v>1778</v>
      </c>
      <c r="K5" s="36" t="s">
        <v>1755</v>
      </c>
      <c r="L5" s="36"/>
      <c r="M5" s="36"/>
      <c r="N5" s="42"/>
      <c r="O5" s="155">
        <v>860000</v>
      </c>
      <c r="P5" s="53"/>
      <c r="Q5" s="22"/>
    </row>
    <row r="6" spans="1:17">
      <c r="A6" s="9" t="str">
        <f t="shared" ca="1" si="0"/>
        <v>utility I</v>
      </c>
      <c r="B6" s="106">
        <f>ROW()</f>
        <v>6</v>
      </c>
      <c r="C6" s="9" t="str">
        <f>summary!J6</f>
        <v>0719</v>
      </c>
      <c r="D6" s="9" t="str">
        <f>summary!Q8</f>
        <v>2016</v>
      </c>
      <c r="E6" s="9" t="s">
        <v>1849</v>
      </c>
      <c r="F6" s="9" t="s">
        <v>1908</v>
      </c>
      <c r="G6" s="9" t="str">
        <f t="shared" si="1"/>
        <v>u1bn6</v>
      </c>
      <c r="I6" s="114"/>
      <c r="J6" s="36" t="s">
        <v>1779</v>
      </c>
      <c r="K6" s="36" t="s">
        <v>1780</v>
      </c>
      <c r="L6" s="36"/>
      <c r="M6" s="36" t="s">
        <v>22</v>
      </c>
      <c r="N6" s="42"/>
      <c r="O6" s="155">
        <v>0</v>
      </c>
      <c r="P6" s="53"/>
      <c r="Q6" s="22"/>
    </row>
    <row r="7" spans="1:17">
      <c r="A7" s="9" t="str">
        <f t="shared" ca="1" si="0"/>
        <v>utility I</v>
      </c>
      <c r="B7" s="106">
        <f>ROW()</f>
        <v>7</v>
      </c>
      <c r="C7" s="9" t="str">
        <f>summary!J6</f>
        <v>0719</v>
      </c>
      <c r="D7" s="9" t="str">
        <f>summary!Q8</f>
        <v>2016</v>
      </c>
      <c r="E7" s="9" t="s">
        <v>1849</v>
      </c>
      <c r="F7" s="9" t="s">
        <v>1908</v>
      </c>
      <c r="G7" s="9" t="str">
        <f t="shared" si="1"/>
        <v>u1bn7</v>
      </c>
      <c r="I7" s="115">
        <v>3</v>
      </c>
      <c r="J7" s="36" t="s">
        <v>1781</v>
      </c>
      <c r="K7" s="36"/>
      <c r="L7" s="36"/>
      <c r="M7" s="36"/>
      <c r="N7" s="53"/>
      <c r="O7" s="51"/>
      <c r="P7" s="53"/>
      <c r="Q7" s="22"/>
    </row>
    <row r="8" spans="1:17">
      <c r="A8" s="9" t="str">
        <f t="shared" ca="1" si="0"/>
        <v>utility I</v>
      </c>
      <c r="B8" s="106">
        <f>ROW()</f>
        <v>8</v>
      </c>
      <c r="C8" s="9" t="str">
        <f>summary!J6</f>
        <v>0719</v>
      </c>
      <c r="D8" s="9" t="str">
        <f>summary!Q8</f>
        <v>2016</v>
      </c>
      <c r="E8" s="9" t="s">
        <v>1849</v>
      </c>
      <c r="F8" s="9" t="s">
        <v>1908</v>
      </c>
      <c r="G8" s="9" t="str">
        <f t="shared" si="1"/>
        <v>u1bn8</v>
      </c>
      <c r="I8" s="114"/>
      <c r="J8" s="36" t="s">
        <v>1778</v>
      </c>
      <c r="K8" s="36" t="s">
        <v>1755</v>
      </c>
      <c r="L8" s="36"/>
      <c r="M8" s="36"/>
      <c r="N8" s="42"/>
      <c r="O8" s="155">
        <v>0</v>
      </c>
      <c r="P8" s="53"/>
      <c r="Q8" s="22"/>
    </row>
    <row r="9" spans="1:17">
      <c r="A9" s="9" t="str">
        <f t="shared" ca="1" si="0"/>
        <v>utility I</v>
      </c>
      <c r="B9" s="106">
        <f>ROW()</f>
        <v>9</v>
      </c>
      <c r="C9" s="9" t="str">
        <f>summary!J6</f>
        <v>0719</v>
      </c>
      <c r="D9" s="9" t="str">
        <f>summary!Q8</f>
        <v>2016</v>
      </c>
      <c r="E9" s="9" t="s">
        <v>1849</v>
      </c>
      <c r="F9" s="9" t="s">
        <v>1908</v>
      </c>
      <c r="G9" s="9" t="str">
        <f t="shared" si="1"/>
        <v>u1bn9</v>
      </c>
      <c r="I9" s="114"/>
      <c r="J9" s="36" t="s">
        <v>1779</v>
      </c>
      <c r="K9" s="36" t="s">
        <v>1780</v>
      </c>
      <c r="L9" s="36"/>
      <c r="M9" s="36"/>
      <c r="N9" s="42"/>
      <c r="O9" s="155">
        <v>5800000</v>
      </c>
      <c r="P9" s="53"/>
      <c r="Q9" s="22"/>
    </row>
    <row r="10" spans="1:17">
      <c r="A10" s="9" t="str">
        <f t="shared" ca="1" si="0"/>
        <v>utility I</v>
      </c>
      <c r="B10" s="106">
        <f>ROW()</f>
        <v>10</v>
      </c>
      <c r="C10" s="9" t="str">
        <f>summary!J6</f>
        <v>0719</v>
      </c>
      <c r="D10" s="9" t="str">
        <f>summary!Q8</f>
        <v>2016</v>
      </c>
      <c r="E10" s="9" t="s">
        <v>1849</v>
      </c>
      <c r="F10" s="9" t="s">
        <v>1908</v>
      </c>
      <c r="G10" s="9" t="str">
        <f t="shared" si="1"/>
        <v>u1bn10</v>
      </c>
      <c r="I10" s="114">
        <v>4</v>
      </c>
      <c r="J10" s="36" t="s">
        <v>1782</v>
      </c>
      <c r="K10" s="36"/>
      <c r="L10" s="36"/>
      <c r="M10" s="36"/>
      <c r="N10" s="53"/>
      <c r="O10" s="51"/>
      <c r="P10" s="53"/>
      <c r="Q10" s="22"/>
    </row>
    <row r="11" spans="1:17">
      <c r="A11" s="9" t="str">
        <f t="shared" ca="1" si="0"/>
        <v>utility I</v>
      </c>
      <c r="B11" s="106">
        <f>ROW()</f>
        <v>11</v>
      </c>
      <c r="C11" s="9" t="str">
        <f>summary!J6</f>
        <v>0719</v>
      </c>
      <c r="D11" s="9" t="str">
        <f>summary!Q8</f>
        <v>2016</v>
      </c>
      <c r="E11" s="9" t="s">
        <v>1849</v>
      </c>
      <c r="F11" s="9" t="s">
        <v>1908</v>
      </c>
      <c r="G11" s="9" t="str">
        <f t="shared" si="1"/>
        <v>u1bn11</v>
      </c>
      <c r="I11" s="114"/>
      <c r="J11" s="36" t="s">
        <v>1778</v>
      </c>
      <c r="K11" s="36" t="s">
        <v>1755</v>
      </c>
      <c r="L11" s="36"/>
      <c r="M11" s="36"/>
      <c r="N11" s="42"/>
      <c r="O11" s="155">
        <v>0</v>
      </c>
      <c r="P11" s="53"/>
      <c r="Q11" s="22"/>
    </row>
    <row r="12" spans="1:17">
      <c r="A12" s="9" t="str">
        <f t="shared" ca="1" si="0"/>
        <v>utility I</v>
      </c>
      <c r="B12" s="106">
        <f>ROW()</f>
        <v>12</v>
      </c>
      <c r="C12" s="9" t="str">
        <f>summary!J6</f>
        <v>0719</v>
      </c>
      <c r="D12" s="9" t="str">
        <f>summary!Q8</f>
        <v>2016</v>
      </c>
      <c r="E12" s="9" t="s">
        <v>1849</v>
      </c>
      <c r="F12" s="9" t="s">
        <v>1908</v>
      </c>
      <c r="G12" s="9" t="str">
        <f t="shared" si="1"/>
        <v>u1bn12</v>
      </c>
      <c r="I12" s="114"/>
      <c r="J12" s="36" t="s">
        <v>1779</v>
      </c>
      <c r="K12" s="36" t="s">
        <v>1780</v>
      </c>
      <c r="L12" s="36"/>
      <c r="M12" s="36"/>
      <c r="N12" s="42"/>
      <c r="O12" s="155">
        <v>0</v>
      </c>
      <c r="P12" s="53"/>
      <c r="Q12" s="22"/>
    </row>
    <row r="13" spans="1:17">
      <c r="A13" s="9" t="str">
        <f t="shared" ca="1" si="0"/>
        <v>utility I</v>
      </c>
      <c r="B13" s="106">
        <f>ROW()</f>
        <v>13</v>
      </c>
      <c r="C13" s="9" t="str">
        <f>summary!J6</f>
        <v>0719</v>
      </c>
      <c r="D13" s="9" t="str">
        <f>summary!Q8</f>
        <v>2016</v>
      </c>
      <c r="E13" s="9" t="s">
        <v>1849</v>
      </c>
      <c r="F13" s="9" t="s">
        <v>1908</v>
      </c>
      <c r="G13" s="9" t="str">
        <f t="shared" si="1"/>
        <v>u1bn13</v>
      </c>
      <c r="I13" s="116">
        <v>5</v>
      </c>
      <c r="J13" s="36" t="s">
        <v>1783</v>
      </c>
      <c r="K13" s="36"/>
      <c r="L13" s="36"/>
      <c r="M13" s="36"/>
      <c r="N13" s="42"/>
      <c r="O13" s="72"/>
      <c r="P13" s="53"/>
      <c r="Q13" s="22"/>
    </row>
    <row r="14" spans="1:17">
      <c r="A14" s="9" t="str">
        <f t="shared" ca="1" si="0"/>
        <v>utility I</v>
      </c>
      <c r="B14" s="106">
        <f>ROW()</f>
        <v>14</v>
      </c>
      <c r="C14" s="9" t="str">
        <f>summary!J6</f>
        <v>0719</v>
      </c>
      <c r="D14" s="9" t="str">
        <f>summary!Q8</f>
        <v>2016</v>
      </c>
      <c r="E14" s="9" t="s">
        <v>1849</v>
      </c>
      <c r="F14" s="9" t="s">
        <v>1908</v>
      </c>
      <c r="G14" s="9" t="str">
        <f t="shared" si="1"/>
        <v>u1bn14</v>
      </c>
      <c r="I14" s="114"/>
      <c r="J14" s="36" t="s">
        <v>1778</v>
      </c>
      <c r="K14" s="36" t="s">
        <v>1755</v>
      </c>
      <c r="L14" s="36"/>
      <c r="M14" s="36"/>
      <c r="N14" s="42"/>
      <c r="O14" s="155">
        <v>0</v>
      </c>
      <c r="P14" s="53"/>
      <c r="Q14" s="22"/>
    </row>
    <row r="15" spans="1:17">
      <c r="A15" s="9" t="str">
        <f t="shared" ca="1" si="0"/>
        <v>utility I</v>
      </c>
      <c r="B15" s="106">
        <f>ROW()</f>
        <v>15</v>
      </c>
      <c r="C15" s="9" t="str">
        <f>summary!J6</f>
        <v>0719</v>
      </c>
      <c r="D15" s="9" t="str">
        <f>summary!Q8</f>
        <v>2016</v>
      </c>
      <c r="E15" s="9" t="s">
        <v>1849</v>
      </c>
      <c r="F15" s="9" t="s">
        <v>1908</v>
      </c>
      <c r="G15" s="9" t="str">
        <f t="shared" si="1"/>
        <v>u1bn15</v>
      </c>
      <c r="I15" s="114"/>
      <c r="J15" s="36" t="s">
        <v>1779</v>
      </c>
      <c r="K15" s="36" t="s">
        <v>1780</v>
      </c>
      <c r="L15" s="36"/>
      <c r="M15" s="36"/>
      <c r="N15" s="42"/>
      <c r="O15" s="157">
        <v>0</v>
      </c>
      <c r="P15" s="53"/>
      <c r="Q15" s="22"/>
    </row>
    <row r="16" spans="1:17" ht="16" thickBot="1">
      <c r="A16" s="9" t="str">
        <f t="shared" ca="1" si="0"/>
        <v>utility I</v>
      </c>
      <c r="B16" s="106">
        <f>ROW()</f>
        <v>16</v>
      </c>
      <c r="C16" s="9" t="str">
        <f>summary!J6</f>
        <v>0719</v>
      </c>
      <c r="D16" s="9" t="str">
        <f>summary!Q8</f>
        <v>2016</v>
      </c>
      <c r="E16" s="9" t="s">
        <v>1849</v>
      </c>
      <c r="F16" s="9" t="s">
        <v>1908</v>
      </c>
      <c r="G16" s="9" t="str">
        <f t="shared" si="1"/>
        <v>u1bn16</v>
      </c>
      <c r="I16" s="116">
        <v>6</v>
      </c>
      <c r="J16" s="36" t="s">
        <v>23</v>
      </c>
      <c r="K16" s="36"/>
      <c r="L16" s="36"/>
      <c r="M16" s="36"/>
      <c r="N16" s="52"/>
      <c r="O16" s="96"/>
      <c r="P16" s="87">
        <f>SUM(O3:O15)</f>
        <v>6660000</v>
      </c>
    </row>
    <row r="17" spans="1:18" ht="16" thickTop="1">
      <c r="A17" s="9" t="str">
        <f t="shared" ca="1" si="0"/>
        <v>utility I</v>
      </c>
      <c r="B17" s="106">
        <f>ROW()</f>
        <v>17</v>
      </c>
      <c r="C17" s="9" t="str">
        <f>summary!J6</f>
        <v>0719</v>
      </c>
      <c r="D17" s="9" t="str">
        <f>summary!Q8</f>
        <v>2016</v>
      </c>
      <c r="E17" s="9" t="s">
        <v>1849</v>
      </c>
      <c r="F17" s="9" t="s">
        <v>1908</v>
      </c>
      <c r="G17" s="9" t="str">
        <f t="shared" si="1"/>
        <v>u1bn17</v>
      </c>
      <c r="I17" s="117"/>
      <c r="J17" s="57"/>
      <c r="K17" s="58"/>
      <c r="L17" s="58"/>
      <c r="M17" s="58"/>
      <c r="N17" s="59"/>
      <c r="O17" s="60"/>
      <c r="P17" s="61"/>
    </row>
    <row r="18" spans="1:18">
      <c r="A18" s="9" t="str">
        <f t="shared" ca="1" si="0"/>
        <v>utility I</v>
      </c>
      <c r="B18" s="106">
        <f>ROW()</f>
        <v>18</v>
      </c>
      <c r="C18" s="9" t="str">
        <f>summary!J6</f>
        <v>0719</v>
      </c>
      <c r="D18" s="9" t="str">
        <f>summary!Q8</f>
        <v>2016</v>
      </c>
      <c r="E18" s="9" t="s">
        <v>1849</v>
      </c>
      <c r="F18" s="9" t="s">
        <v>1923</v>
      </c>
      <c r="G18" s="9" t="str">
        <f t="shared" si="1"/>
        <v>u1bnd18</v>
      </c>
    </row>
    <row r="19" spans="1:18">
      <c r="A19" s="9" t="str">
        <f t="shared" ca="1" si="0"/>
        <v>utility I</v>
      </c>
      <c r="B19" s="106">
        <f>ROW()</f>
        <v>19</v>
      </c>
      <c r="C19" s="9" t="str">
        <f>summary!J6</f>
        <v>0719</v>
      </c>
      <c r="D19" s="9" t="str">
        <f>summary!Q8</f>
        <v>2016</v>
      </c>
      <c r="E19" s="9" t="s">
        <v>1849</v>
      </c>
      <c r="F19" s="9" t="s">
        <v>1923</v>
      </c>
      <c r="G19" s="9" t="str">
        <f t="shared" si="1"/>
        <v>u1bnd19</v>
      </c>
      <c r="I19" s="112"/>
      <c r="J19" s="252" t="s">
        <v>1884</v>
      </c>
      <c r="K19" s="252"/>
      <c r="L19" s="252"/>
      <c r="M19" s="252"/>
      <c r="N19" s="252"/>
      <c r="O19" s="252"/>
      <c r="P19" s="252"/>
    </row>
    <row r="20" spans="1:18">
      <c r="A20" s="9" t="str">
        <f t="shared" ca="1" si="0"/>
        <v>utility I</v>
      </c>
      <c r="B20" s="106">
        <f>ROW()</f>
        <v>20</v>
      </c>
      <c r="C20" s="9" t="str">
        <f>summary!J6</f>
        <v>0719</v>
      </c>
      <c r="D20" s="9" t="str">
        <f>summary!Q8</f>
        <v>2016</v>
      </c>
      <c r="E20" s="9" t="s">
        <v>1849</v>
      </c>
      <c r="F20" s="9" t="s">
        <v>1923</v>
      </c>
      <c r="G20" s="9" t="str">
        <f t="shared" si="1"/>
        <v>u1bnd20</v>
      </c>
      <c r="I20" s="112"/>
      <c r="J20" s="252" t="s">
        <v>1837</v>
      </c>
      <c r="K20" s="252"/>
      <c r="L20" s="252"/>
      <c r="M20" s="252"/>
      <c r="N20" s="252"/>
      <c r="O20" s="252"/>
      <c r="P20" s="252"/>
    </row>
    <row r="21" spans="1:18" ht="24" customHeight="1">
      <c r="A21" s="9" t="str">
        <f t="shared" ca="1" si="0"/>
        <v>utility I</v>
      </c>
      <c r="B21" s="106">
        <f>ROW()</f>
        <v>21</v>
      </c>
      <c r="C21" s="9" t="str">
        <f>summary!J6</f>
        <v>0719</v>
      </c>
      <c r="D21" s="9" t="str">
        <f>summary!Q8</f>
        <v>2016</v>
      </c>
      <c r="E21" s="9" t="s">
        <v>1849</v>
      </c>
      <c r="F21" s="9" t="s">
        <v>1923</v>
      </c>
      <c r="G21" s="9" t="str">
        <f t="shared" si="1"/>
        <v>u1bnd21</v>
      </c>
      <c r="I21" s="114" t="s">
        <v>1766</v>
      </c>
      <c r="J21" s="36" t="s">
        <v>1945</v>
      </c>
      <c r="K21" s="36"/>
      <c r="L21" s="36"/>
      <c r="M21" s="36"/>
      <c r="N21" s="36"/>
      <c r="O21" s="91"/>
      <c r="P21" s="155">
        <f>568667.82+548.97</f>
        <v>569216.78999999992</v>
      </c>
    </row>
    <row r="22" spans="1:18">
      <c r="A22" s="9" t="str">
        <f t="shared" ca="1" si="0"/>
        <v>utility I</v>
      </c>
      <c r="B22" s="106">
        <f>ROW()</f>
        <v>22</v>
      </c>
      <c r="C22" s="9" t="str">
        <f>summary!J6</f>
        <v>0719</v>
      </c>
      <c r="D22" s="9" t="str">
        <f>summary!Q8</f>
        <v>2016</v>
      </c>
      <c r="E22" s="9" t="s">
        <v>1849</v>
      </c>
      <c r="F22" s="9" t="s">
        <v>1923</v>
      </c>
      <c r="G22" s="9" t="str">
        <f t="shared" si="1"/>
        <v>u1bnd22</v>
      </c>
      <c r="I22" s="114" t="s">
        <v>1767</v>
      </c>
      <c r="J22" s="36" t="s">
        <v>1838</v>
      </c>
      <c r="K22" s="36"/>
      <c r="L22" s="36"/>
      <c r="M22" s="36"/>
      <c r="N22" s="91"/>
      <c r="O22" s="155">
        <f>570000-31075-65000</f>
        <v>473925</v>
      </c>
      <c r="P22" s="8"/>
      <c r="Q22" s="21"/>
      <c r="R22" s="21"/>
    </row>
    <row r="23" spans="1:18">
      <c r="A23" s="9" t="str">
        <f t="shared" ca="1" si="0"/>
        <v>utility I</v>
      </c>
      <c r="B23" s="106">
        <f>ROW()</f>
        <v>23</v>
      </c>
      <c r="C23" s="9" t="str">
        <f>summary!J6</f>
        <v>0719</v>
      </c>
      <c r="D23" s="9" t="str">
        <f>summary!Q8</f>
        <v>2016</v>
      </c>
      <c r="E23" s="9" t="s">
        <v>1849</v>
      </c>
      <c r="F23" s="9" t="s">
        <v>1923</v>
      </c>
      <c r="G23" s="9" t="str">
        <f t="shared" si="1"/>
        <v>u1bnd23</v>
      </c>
      <c r="I23" s="114" t="s">
        <v>1768</v>
      </c>
      <c r="J23" s="36" t="s">
        <v>1946</v>
      </c>
      <c r="K23" s="36"/>
      <c r="L23" s="36"/>
      <c r="M23" s="36"/>
      <c r="N23" s="36"/>
      <c r="O23" s="36"/>
      <c r="P23" s="36"/>
      <c r="Q23" s="21"/>
      <c r="R23" s="21"/>
    </row>
    <row r="24" spans="1:18">
      <c r="A24" s="9" t="str">
        <f t="shared" ca="1" si="0"/>
        <v>utility I</v>
      </c>
      <c r="B24" s="106">
        <f>ROW()</f>
        <v>24</v>
      </c>
      <c r="C24" s="9" t="str">
        <f>summary!J6</f>
        <v>0719</v>
      </c>
      <c r="D24" s="9" t="str">
        <f>summary!Q8</f>
        <v>2016</v>
      </c>
      <c r="E24" s="9" t="s">
        <v>1849</v>
      </c>
      <c r="F24" s="9" t="s">
        <v>1923</v>
      </c>
      <c r="G24" s="9" t="str">
        <f t="shared" si="1"/>
        <v>u1bnd24</v>
      </c>
      <c r="I24" s="114"/>
      <c r="J24" s="36"/>
      <c r="K24" s="36" t="s">
        <v>1778</v>
      </c>
      <c r="L24" s="36" t="s">
        <v>1839</v>
      </c>
      <c r="M24" s="36"/>
      <c r="N24" s="155">
        <v>31075</v>
      </c>
      <c r="O24" s="8"/>
      <c r="P24" s="36"/>
      <c r="Q24" s="21"/>
      <c r="R24" s="21"/>
    </row>
    <row r="25" spans="1:18">
      <c r="A25" s="9" t="str">
        <f t="shared" ca="1" si="0"/>
        <v>utility I</v>
      </c>
      <c r="B25" s="106">
        <f>ROW()</f>
        <v>25</v>
      </c>
      <c r="C25" s="9" t="str">
        <f>summary!J6</f>
        <v>0719</v>
      </c>
      <c r="D25" s="9" t="str">
        <f>summary!Q8</f>
        <v>2016</v>
      </c>
      <c r="E25" s="9" t="s">
        <v>1849</v>
      </c>
      <c r="F25" s="9" t="s">
        <v>1923</v>
      </c>
      <c r="G25" s="9" t="str">
        <f t="shared" si="1"/>
        <v>u1bnd25</v>
      </c>
      <c r="I25" s="114"/>
      <c r="J25" s="36"/>
      <c r="K25" s="36" t="s">
        <v>1779</v>
      </c>
      <c r="L25" s="36" t="s">
        <v>1840</v>
      </c>
      <c r="M25" s="36"/>
      <c r="N25" s="155">
        <v>0</v>
      </c>
      <c r="O25" s="8"/>
      <c r="P25" s="36"/>
      <c r="Q25" s="21"/>
      <c r="R25" s="21"/>
    </row>
    <row r="26" spans="1:18">
      <c r="A26" s="9" t="str">
        <f t="shared" ca="1" si="0"/>
        <v>utility I</v>
      </c>
      <c r="B26" s="106">
        <f>ROW()</f>
        <v>26</v>
      </c>
      <c r="C26" s="9" t="str">
        <f>summary!J6</f>
        <v>0719</v>
      </c>
      <c r="D26" s="9" t="str">
        <f>summary!Q8</f>
        <v>2016</v>
      </c>
      <c r="E26" s="9" t="s">
        <v>1849</v>
      </c>
      <c r="F26" s="9" t="s">
        <v>1923</v>
      </c>
      <c r="G26" s="9" t="str">
        <f t="shared" si="1"/>
        <v>u1bnd26</v>
      </c>
      <c r="I26" s="114"/>
      <c r="J26" s="36"/>
      <c r="K26" s="36" t="s">
        <v>1789</v>
      </c>
      <c r="L26" s="36" t="s">
        <v>1759</v>
      </c>
      <c r="M26" s="36"/>
      <c r="N26" s="155">
        <v>65000</v>
      </c>
      <c r="O26" s="8"/>
      <c r="P26" s="36"/>
      <c r="Q26" s="21"/>
      <c r="R26" s="21"/>
    </row>
    <row r="27" spans="1:18">
      <c r="A27" s="9" t="str">
        <f t="shared" ca="1" si="0"/>
        <v>utility I</v>
      </c>
      <c r="B27" s="106">
        <f>ROW()</f>
        <v>27</v>
      </c>
      <c r="C27" s="9" t="str">
        <f>summary!J6</f>
        <v>0719</v>
      </c>
      <c r="D27" s="9" t="str">
        <f>summary!Q8</f>
        <v>2016</v>
      </c>
      <c r="E27" s="9" t="s">
        <v>1849</v>
      </c>
      <c r="F27" s="9" t="s">
        <v>1923</v>
      </c>
      <c r="G27" s="9" t="str">
        <f t="shared" si="1"/>
        <v>u1bnd27</v>
      </c>
      <c r="I27" s="114"/>
      <c r="J27" s="36"/>
      <c r="K27" s="36" t="s">
        <v>1790</v>
      </c>
      <c r="L27" s="36" t="s">
        <v>1841</v>
      </c>
      <c r="M27" s="36"/>
      <c r="N27" s="155">
        <v>0</v>
      </c>
      <c r="O27" s="8"/>
      <c r="P27" s="36"/>
      <c r="Q27" s="21"/>
      <c r="R27" s="21"/>
    </row>
    <row r="28" spans="1:18">
      <c r="A28" s="9" t="str">
        <f t="shared" ca="1" si="0"/>
        <v>utility I</v>
      </c>
      <c r="B28" s="106">
        <f>ROW()</f>
        <v>28</v>
      </c>
      <c r="C28" s="9" t="str">
        <f>summary!J6</f>
        <v>0719</v>
      </c>
      <c r="D28" s="9" t="str">
        <f>summary!Q8</f>
        <v>2016</v>
      </c>
      <c r="E28" s="9" t="s">
        <v>1849</v>
      </c>
      <c r="F28" s="9" t="s">
        <v>1923</v>
      </c>
      <c r="G28" s="9" t="str">
        <f t="shared" si="1"/>
        <v>u1bnd28</v>
      </c>
      <c r="I28" s="114" t="s">
        <v>1769</v>
      </c>
      <c r="J28" s="36" t="s">
        <v>1947</v>
      </c>
      <c r="K28" s="36"/>
      <c r="L28" s="36"/>
      <c r="M28" s="36"/>
      <c r="N28" s="92"/>
      <c r="O28" s="8"/>
      <c r="P28" s="36"/>
      <c r="Q28" s="21"/>
      <c r="R28" s="21"/>
    </row>
    <row r="29" spans="1:18">
      <c r="A29" s="9" t="str">
        <f t="shared" ca="1" si="0"/>
        <v>utility I</v>
      </c>
      <c r="B29" s="106">
        <f>ROW()</f>
        <v>29</v>
      </c>
      <c r="C29" s="9" t="str">
        <f>summary!J6</f>
        <v>0719</v>
      </c>
      <c r="D29" s="9" t="str">
        <f>summary!Q8</f>
        <v>2016</v>
      </c>
      <c r="E29" s="9" t="s">
        <v>1849</v>
      </c>
      <c r="F29" s="9" t="s">
        <v>1923</v>
      </c>
      <c r="G29" s="9" t="str">
        <f t="shared" si="1"/>
        <v>u1bnd29</v>
      </c>
      <c r="I29" s="114"/>
      <c r="J29" s="36"/>
      <c r="K29" s="36" t="s">
        <v>1778</v>
      </c>
      <c r="L29" s="36" t="s">
        <v>1948</v>
      </c>
      <c r="M29" s="36"/>
      <c r="N29" s="155">
        <v>0</v>
      </c>
      <c r="O29" s="8"/>
      <c r="P29" s="36"/>
      <c r="Q29" s="21"/>
      <c r="R29" s="21"/>
    </row>
    <row r="30" spans="1:18">
      <c r="A30" s="9" t="str">
        <f t="shared" ca="1" si="0"/>
        <v>utility I</v>
      </c>
      <c r="B30" s="106">
        <f>ROW()</f>
        <v>30</v>
      </c>
      <c r="C30" s="9" t="str">
        <f>summary!J6</f>
        <v>0719</v>
      </c>
      <c r="D30" s="9" t="str">
        <f>summary!Q8</f>
        <v>2016</v>
      </c>
      <c r="E30" s="9" t="s">
        <v>1849</v>
      </c>
      <c r="F30" s="9" t="s">
        <v>1923</v>
      </c>
      <c r="G30" s="9" t="str">
        <f t="shared" si="1"/>
        <v>u1bnd30</v>
      </c>
      <c r="I30" s="114"/>
      <c r="K30" s="36" t="s">
        <v>1779</v>
      </c>
      <c r="L30" s="36" t="s">
        <v>1842</v>
      </c>
      <c r="N30" s="155">
        <v>0</v>
      </c>
      <c r="O30" s="8"/>
      <c r="P30" s="36"/>
      <c r="Q30" s="21"/>
      <c r="R30" s="21"/>
    </row>
    <row r="31" spans="1:18">
      <c r="A31" s="9" t="str">
        <f t="shared" ca="1" si="0"/>
        <v>utility I</v>
      </c>
      <c r="B31" s="106">
        <f>ROW()</f>
        <v>31</v>
      </c>
      <c r="C31" s="9" t="str">
        <f>summary!J6</f>
        <v>0719</v>
      </c>
      <c r="D31" s="9" t="str">
        <f>summary!Q8</f>
        <v>2016</v>
      </c>
      <c r="E31" s="9" t="s">
        <v>1849</v>
      </c>
      <c r="F31" s="9" t="s">
        <v>1923</v>
      </c>
      <c r="G31" s="9" t="str">
        <f t="shared" si="1"/>
        <v>u1bnd31</v>
      </c>
      <c r="I31" s="114" t="s">
        <v>1771</v>
      </c>
      <c r="J31" s="36" t="s">
        <v>1949</v>
      </c>
      <c r="K31" s="36"/>
      <c r="L31" s="36"/>
      <c r="M31" s="36"/>
      <c r="N31" s="155">
        <v>0</v>
      </c>
      <c r="O31" s="8"/>
      <c r="P31" s="36"/>
      <c r="Q31" s="21"/>
      <c r="R31" s="21"/>
    </row>
    <row r="32" spans="1:18" ht="16" thickBot="1">
      <c r="A32" s="9" t="str">
        <f t="shared" ca="1" si="0"/>
        <v>utility I</v>
      </c>
      <c r="B32" s="106">
        <f>ROW()</f>
        <v>32</v>
      </c>
      <c r="C32" s="9" t="str">
        <f>summary!J6</f>
        <v>0719</v>
      </c>
      <c r="D32" s="9" t="str">
        <f>summary!Q8</f>
        <v>2016</v>
      </c>
      <c r="E32" s="9" t="s">
        <v>1849</v>
      </c>
      <c r="F32" s="9" t="s">
        <v>1923</v>
      </c>
      <c r="G32" s="9" t="str">
        <f t="shared" si="1"/>
        <v>u1bnd32</v>
      </c>
      <c r="I32" s="114" t="s">
        <v>1772</v>
      </c>
      <c r="J32" s="36" t="s">
        <v>1843</v>
      </c>
      <c r="K32" s="36"/>
      <c r="L32" s="36"/>
      <c r="M32" s="36"/>
      <c r="N32" s="91"/>
      <c r="O32" s="93">
        <f>SUM(N24:N31)</f>
        <v>96075</v>
      </c>
      <c r="P32" s="36"/>
      <c r="Q32" s="21"/>
    </row>
    <row r="33" spans="1:18" ht="16" thickTop="1">
      <c r="A33" s="9" t="str">
        <f t="shared" ca="1" si="0"/>
        <v>utility I</v>
      </c>
      <c r="B33" s="106">
        <f>ROW()</f>
        <v>33</v>
      </c>
      <c r="C33" s="9" t="str">
        <f>summary!J6</f>
        <v>0719</v>
      </c>
      <c r="D33" s="9" t="str">
        <f>summary!Q8</f>
        <v>2016</v>
      </c>
      <c r="E33" s="9" t="s">
        <v>1849</v>
      </c>
      <c r="F33" s="9" t="s">
        <v>1923</v>
      </c>
      <c r="G33" s="9" t="str">
        <f t="shared" si="1"/>
        <v>u1bnd33</v>
      </c>
      <c r="I33" s="114" t="s">
        <v>1773</v>
      </c>
      <c r="J33" s="36" t="s">
        <v>1844</v>
      </c>
      <c r="K33" s="36"/>
      <c r="L33" s="36"/>
      <c r="M33" s="36"/>
      <c r="N33" s="36"/>
      <c r="O33" s="91"/>
      <c r="P33" s="50">
        <f>O22+O32</f>
        <v>570000</v>
      </c>
    </row>
    <row r="34" spans="1:18">
      <c r="A34" s="9" t="str">
        <f t="shared" ca="1" si="0"/>
        <v>utility I</v>
      </c>
      <c r="B34" s="106">
        <f>ROW()</f>
        <v>34</v>
      </c>
      <c r="C34" s="9" t="str">
        <f>summary!J6</f>
        <v>0719</v>
      </c>
      <c r="D34" s="9" t="str">
        <f>summary!Q8</f>
        <v>2016</v>
      </c>
      <c r="E34" s="9" t="s">
        <v>1849</v>
      </c>
      <c r="F34" s="9" t="s">
        <v>1923</v>
      </c>
      <c r="G34" s="9" t="str">
        <f t="shared" si="1"/>
        <v>u1bnd34</v>
      </c>
      <c r="I34" s="114" t="s">
        <v>1774</v>
      </c>
      <c r="J34" s="36" t="s">
        <v>1845</v>
      </c>
      <c r="K34" s="36"/>
      <c r="L34" s="36"/>
      <c r="M34" s="36"/>
      <c r="N34" s="36"/>
      <c r="O34" s="91"/>
      <c r="P34" s="50">
        <f>IF((P21-P33)&gt;0,P21-P33,0)</f>
        <v>0</v>
      </c>
    </row>
    <row r="35" spans="1:18">
      <c r="A35" s="9" t="str">
        <f t="shared" ca="1" si="0"/>
        <v>utility I</v>
      </c>
      <c r="B35" s="106">
        <f>ROW()</f>
        <v>35</v>
      </c>
      <c r="C35" s="9" t="str">
        <f>summary!J6</f>
        <v>0719</v>
      </c>
      <c r="D35" s="9" t="str">
        <f>summary!Q8</f>
        <v>2016</v>
      </c>
      <c r="E35" s="9" t="s">
        <v>1849</v>
      </c>
      <c r="F35" s="9" t="s">
        <v>1923</v>
      </c>
      <c r="G35" s="9" t="str">
        <f t="shared" si="1"/>
        <v>u1bnd35</v>
      </c>
      <c r="I35" s="114" t="s">
        <v>1775</v>
      </c>
      <c r="J35" s="36" t="s">
        <v>1846</v>
      </c>
      <c r="K35" s="36"/>
      <c r="L35" s="36"/>
      <c r="M35" s="36"/>
      <c r="N35" s="36"/>
      <c r="O35" s="91"/>
      <c r="P35" s="50">
        <f>IF((P21-P33)&lt;0,ABS(P21-P33),0)</f>
        <v>783.21000000007916</v>
      </c>
    </row>
    <row r="36" spans="1:18">
      <c r="A36" s="9" t="str">
        <f t="shared" ca="1" si="0"/>
        <v>utility I</v>
      </c>
      <c r="B36" s="106">
        <f>ROW()</f>
        <v>36</v>
      </c>
      <c r="C36" s="9" t="str">
        <f>summary!J6</f>
        <v>0719</v>
      </c>
      <c r="D36" s="9" t="str">
        <f>summary!Q8</f>
        <v>2016</v>
      </c>
      <c r="E36" s="9" t="s">
        <v>1849</v>
      </c>
      <c r="F36" s="9" t="s">
        <v>1923</v>
      </c>
      <c r="G36" s="9" t="str">
        <f t="shared" si="1"/>
        <v>u1bnd36</v>
      </c>
      <c r="I36" s="114" t="s">
        <v>1784</v>
      </c>
      <c r="J36" s="36" t="s">
        <v>1847</v>
      </c>
      <c r="K36" s="36"/>
      <c r="L36" s="36"/>
      <c r="M36" s="36"/>
      <c r="N36" s="36"/>
      <c r="O36" s="91"/>
      <c r="P36" s="50">
        <f>O32</f>
        <v>96075</v>
      </c>
    </row>
    <row r="37" spans="1:18">
      <c r="A37" s="9" t="str">
        <f t="shared" ca="1" si="0"/>
        <v>utility I</v>
      </c>
      <c r="B37" s="106">
        <f>ROW()</f>
        <v>37</v>
      </c>
      <c r="C37" s="9" t="str">
        <f>summary!J6</f>
        <v>0719</v>
      </c>
      <c r="D37" s="9" t="str">
        <f>summary!Q8</f>
        <v>2016</v>
      </c>
      <c r="E37" s="9" t="s">
        <v>1849</v>
      </c>
      <c r="F37" s="9" t="s">
        <v>1923</v>
      </c>
      <c r="G37" s="9" t="str">
        <f t="shared" si="1"/>
        <v>u1bnd37</v>
      </c>
      <c r="I37" s="114" t="s">
        <v>1785</v>
      </c>
      <c r="J37" s="36" t="s">
        <v>1950</v>
      </c>
      <c r="K37" s="36"/>
      <c r="L37" s="36"/>
      <c r="M37" s="36"/>
      <c r="N37" s="36"/>
      <c r="O37" s="91"/>
      <c r="P37" s="50">
        <f>IF(P35&lt;P36,P35*1,P36*1)</f>
        <v>783.21000000007916</v>
      </c>
    </row>
    <row r="38" spans="1:18">
      <c r="A38" s="9" t="str">
        <f t="shared" ca="1" si="0"/>
        <v>utility I</v>
      </c>
      <c r="B38" s="106">
        <f>ROW()</f>
        <v>38</v>
      </c>
      <c r="C38" s="9" t="str">
        <f>summary!J6</f>
        <v>0719</v>
      </c>
      <c r="D38" s="9" t="str">
        <f>summary!Q8</f>
        <v>2016</v>
      </c>
      <c r="E38" s="9" t="s">
        <v>1849</v>
      </c>
      <c r="F38" s="9" t="s">
        <v>1923</v>
      </c>
      <c r="G38" s="9" t="str">
        <f t="shared" si="1"/>
        <v>u1bnd38</v>
      </c>
      <c r="I38" s="114"/>
      <c r="J38" s="36" t="s">
        <v>1922</v>
      </c>
      <c r="K38" s="36"/>
      <c r="L38" s="36"/>
      <c r="M38" s="36"/>
      <c r="N38" s="94"/>
      <c r="O38" s="36"/>
      <c r="P38" s="36"/>
      <c r="Q38" s="21"/>
      <c r="R38" s="21"/>
    </row>
    <row r="39" spans="1:18">
      <c r="A39" s="9" t="str">
        <f t="shared" ca="1" si="0"/>
        <v>utility I</v>
      </c>
      <c r="B39" s="106">
        <f>ROW()</f>
        <v>39</v>
      </c>
      <c r="C39" s="9" t="str">
        <f>summary!J6</f>
        <v>0719</v>
      </c>
      <c r="D39" s="9" t="str">
        <f>summary!Q8</f>
        <v>2016</v>
      </c>
      <c r="E39" s="9" t="s">
        <v>1849</v>
      </c>
      <c r="F39" s="9" t="s">
        <v>1923</v>
      </c>
      <c r="G39" s="9" t="str">
        <f t="shared" si="1"/>
        <v>u1bnd39</v>
      </c>
      <c r="I39" s="119"/>
      <c r="J39" s="8"/>
      <c r="K39" s="8"/>
      <c r="L39" s="8"/>
      <c r="M39" s="8"/>
      <c r="N39" s="8"/>
      <c r="O39" s="8"/>
      <c r="P39" s="8"/>
    </row>
    <row r="40" spans="1:18">
      <c r="A40" s="9" t="str">
        <f t="shared" ca="1" si="0"/>
        <v>utility I</v>
      </c>
      <c r="B40" s="106">
        <f>ROW()</f>
        <v>40</v>
      </c>
      <c r="C40" s="9" t="str">
        <f>summary!J6</f>
        <v>0719</v>
      </c>
      <c r="D40" s="9" t="str">
        <f>summary!Q8</f>
        <v>2016</v>
      </c>
      <c r="E40" s="9" t="s">
        <v>1849</v>
      </c>
      <c r="F40" s="9" t="s">
        <v>1923</v>
      </c>
      <c r="G40" s="9" t="str">
        <f t="shared" si="1"/>
        <v>u1bnd40</v>
      </c>
      <c r="I40" s="114" t="s">
        <v>1778</v>
      </c>
      <c r="J40" s="36" t="s">
        <v>1786</v>
      </c>
      <c r="K40" s="150" t="str">
        <f>J2</f>
        <v>Water</v>
      </c>
      <c r="L40" s="85"/>
      <c r="M40" s="36" t="s">
        <v>1787</v>
      </c>
      <c r="N40" s="53"/>
      <c r="O40" s="50">
        <f>P16</f>
        <v>6660000</v>
      </c>
      <c r="P40" s="8"/>
      <c r="Q40" s="22"/>
    </row>
    <row r="41" spans="1:18">
      <c r="A41" s="9" t="str">
        <f t="shared" ca="1" si="0"/>
        <v>utility I</v>
      </c>
      <c r="B41" s="106">
        <f>ROW()</f>
        <v>41</v>
      </c>
      <c r="C41" s="9" t="str">
        <f>summary!J6</f>
        <v>0719</v>
      </c>
      <c r="D41" s="9" t="str">
        <f>summary!Q8</f>
        <v>2016</v>
      </c>
      <c r="E41" s="9" t="s">
        <v>1849</v>
      </c>
      <c r="F41" s="9" t="s">
        <v>1923</v>
      </c>
      <c r="G41" s="9" t="str">
        <f t="shared" si="1"/>
        <v>u1bnd41</v>
      </c>
      <c r="I41" s="114" t="s">
        <v>1779</v>
      </c>
      <c r="J41" s="36" t="s">
        <v>1951</v>
      </c>
      <c r="K41" s="36"/>
      <c r="L41" s="36"/>
      <c r="M41" s="36"/>
      <c r="N41" s="53"/>
      <c r="O41" s="53"/>
      <c r="P41" s="8"/>
      <c r="Q41" s="22"/>
    </row>
    <row r="42" spans="1:18">
      <c r="A42" s="9" t="str">
        <f t="shared" ca="1" si="0"/>
        <v>utility I</v>
      </c>
      <c r="B42" s="106">
        <f>ROW()</f>
        <v>42</v>
      </c>
      <c r="C42" s="9" t="str">
        <f>summary!J6</f>
        <v>0719</v>
      </c>
      <c r="D42" s="9" t="str">
        <f>summary!Q8</f>
        <v>2016</v>
      </c>
      <c r="E42" s="9" t="s">
        <v>1849</v>
      </c>
      <c r="F42" s="9" t="s">
        <v>1923</v>
      </c>
      <c r="G42" s="9" t="str">
        <f t="shared" si="1"/>
        <v>u1bnd42</v>
      </c>
      <c r="I42" s="114"/>
      <c r="J42" s="249">
        <f>P37</f>
        <v>783.21000000007916</v>
      </c>
      <c r="K42" s="249"/>
      <c r="L42" s="249"/>
      <c r="M42" s="36" t="s">
        <v>1788</v>
      </c>
      <c r="N42" s="53"/>
      <c r="O42" s="50">
        <f>J42*20</f>
        <v>15664.200000001583</v>
      </c>
      <c r="P42" s="8"/>
      <c r="Q42" s="22"/>
    </row>
    <row r="43" spans="1:18">
      <c r="A43" s="9" t="str">
        <f t="shared" ca="1" si="0"/>
        <v>utility I</v>
      </c>
      <c r="B43" s="106">
        <f>ROW()</f>
        <v>43</v>
      </c>
      <c r="C43" s="9" t="str">
        <f>summary!J6</f>
        <v>0719</v>
      </c>
      <c r="D43" s="9" t="str">
        <f>summary!Q8</f>
        <v>2016</v>
      </c>
      <c r="E43" s="9" t="s">
        <v>1849</v>
      </c>
      <c r="F43" s="9" t="s">
        <v>1923</v>
      </c>
      <c r="G43" s="9" t="str">
        <f t="shared" si="1"/>
        <v>u1bnd43</v>
      </c>
      <c r="I43" s="114" t="s">
        <v>1789</v>
      </c>
      <c r="J43" s="36" t="s">
        <v>0</v>
      </c>
      <c r="K43" s="36"/>
      <c r="L43" s="36"/>
      <c r="M43" s="36"/>
      <c r="N43" s="53"/>
      <c r="O43" s="50">
        <f>IF(O42&lt;O40,O40-O42,0)</f>
        <v>6644335.7999999989</v>
      </c>
      <c r="P43" s="8"/>
      <c r="Q43" s="22"/>
    </row>
    <row r="44" spans="1:18">
      <c r="A44" s="9" t="str">
        <f t="shared" ca="1" si="0"/>
        <v>utility I</v>
      </c>
      <c r="B44" s="106">
        <f>ROW()</f>
        <v>44</v>
      </c>
      <c r="C44" s="9" t="str">
        <f>summary!J6</f>
        <v>0719</v>
      </c>
      <c r="D44" s="9" t="str">
        <f>summary!Q8</f>
        <v>2016</v>
      </c>
      <c r="E44" s="9" t="s">
        <v>1849</v>
      </c>
      <c r="F44" s="9" t="s">
        <v>1923</v>
      </c>
      <c r="G44" s="9" t="str">
        <f t="shared" si="1"/>
        <v>u1bnd44</v>
      </c>
      <c r="I44" s="114" t="s">
        <v>1790</v>
      </c>
      <c r="J44" s="36" t="s">
        <v>1885</v>
      </c>
      <c r="K44" s="36"/>
      <c r="L44" s="36"/>
      <c r="M44" s="36"/>
      <c r="N44" s="53"/>
      <c r="O44" s="155"/>
      <c r="P44" s="8"/>
      <c r="Q44" s="22"/>
    </row>
    <row r="45" spans="1:18">
      <c r="A45" s="9" t="str">
        <f t="shared" ca="1" si="0"/>
        <v>utility I</v>
      </c>
      <c r="B45" s="106">
        <f>ROW()</f>
        <v>45</v>
      </c>
      <c r="C45" s="9" t="str">
        <f>summary!J6</f>
        <v>0719</v>
      </c>
      <c r="D45" s="9" t="str">
        <f>summary!Q8</f>
        <v>2016</v>
      </c>
      <c r="E45" s="9" t="s">
        <v>1849</v>
      </c>
      <c r="F45" s="9" t="s">
        <v>1923</v>
      </c>
      <c r="G45" s="9" t="str">
        <f t="shared" si="1"/>
        <v>u1bnd45</v>
      </c>
      <c r="I45" s="115" t="s">
        <v>1791</v>
      </c>
      <c r="J45" s="30" t="s">
        <v>1886</v>
      </c>
      <c r="K45" s="36"/>
      <c r="L45" s="36"/>
      <c r="M45" s="36"/>
      <c r="N45" s="52"/>
      <c r="O45" s="50">
        <f>O43+O44</f>
        <v>6644335.7999999989</v>
      </c>
      <c r="P45" s="42"/>
    </row>
    <row r="46" spans="1:18">
      <c r="A46" s="9" t="str">
        <f t="shared" ca="1" si="0"/>
        <v>utility I</v>
      </c>
      <c r="B46" s="106">
        <f>ROW()</f>
        <v>46</v>
      </c>
      <c r="C46" s="9" t="str">
        <f>summary!J6</f>
        <v>0719</v>
      </c>
      <c r="D46" s="9" t="str">
        <f>summary!Q8</f>
        <v>2016</v>
      </c>
      <c r="E46" s="9" t="s">
        <v>1849</v>
      </c>
      <c r="F46" s="9" t="s">
        <v>1923</v>
      </c>
      <c r="G46" s="9" t="str">
        <f t="shared" si="1"/>
        <v>u1bnd46</v>
      </c>
      <c r="I46" s="115" t="s">
        <v>2050</v>
      </c>
      <c r="J46" s="30" t="s">
        <v>2051</v>
      </c>
      <c r="K46" s="36"/>
      <c r="L46" s="36"/>
      <c r="M46" s="36"/>
      <c r="N46" s="52"/>
      <c r="O46" s="155"/>
      <c r="P46" s="42"/>
    </row>
    <row r="47" spans="1:18" ht="27" customHeight="1" thickBot="1">
      <c r="A47" s="9" t="str">
        <f t="shared" ca="1" si="0"/>
        <v>utility I</v>
      </c>
      <c r="B47" s="106">
        <f>ROW()</f>
        <v>47</v>
      </c>
      <c r="C47" s="9" t="str">
        <f>summary!J6</f>
        <v>0719</v>
      </c>
      <c r="D47" s="9" t="str">
        <f>summary!Q8</f>
        <v>2016</v>
      </c>
      <c r="E47" s="9" t="s">
        <v>1849</v>
      </c>
      <c r="F47" s="9" t="s">
        <v>1923</v>
      </c>
      <c r="G47" s="9" t="str">
        <f>F47&amp;ROW()</f>
        <v>u1bnd47</v>
      </c>
      <c r="I47" s="119"/>
      <c r="J47" s="56" t="s">
        <v>1887</v>
      </c>
      <c r="K47" s="8"/>
      <c r="L47" s="8"/>
      <c r="M47" s="8"/>
      <c r="N47" s="8"/>
      <c r="O47" s="8"/>
      <c r="P47" s="95">
        <f>IF(P34&gt;0,P16,O45)-O46</f>
        <v>6644335.7999999989</v>
      </c>
    </row>
    <row r="48" spans="1:18" ht="16" thickTop="1"/>
  </sheetData>
  <sheetProtection password="C7B6" sheet="1"/>
  <mergeCells count="5">
    <mergeCell ref="J42:L42"/>
    <mergeCell ref="J1:O1"/>
    <mergeCell ref="J2:L2"/>
    <mergeCell ref="J19:P19"/>
    <mergeCell ref="J20:P20"/>
  </mergeCells>
  <dataValidations count="1">
    <dataValidation type="list" allowBlank="1" showInputMessage="1" showErrorMessage="1" sqref="J2:L2" xr:uid="{00000000-0002-0000-0400-000000000000}">
      <formula1>utility</formula1>
    </dataValidation>
  </dataValidations>
  <printOptions horizontalCentered="1"/>
  <pageMargins left="0.5" right="0.5" top="0.5" bottom="0.5" header="0.5" footer="0.25"/>
  <pageSetup paperSize="5" scale="95" orientation="portrait" r:id="rId1"/>
  <headerFooter alignWithMargins="0">
    <oddFooter>&amp;A&amp;RPage &amp;P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R48"/>
  <sheetViews>
    <sheetView showGridLines="0" topLeftCell="I1" workbookViewId="0">
      <selection activeCell="S22" sqref="S22"/>
    </sheetView>
  </sheetViews>
  <sheetFormatPr defaultRowHeight="15.5"/>
  <cols>
    <col min="1" max="1" width="5.58203125" hidden="1" customWidth="1"/>
    <col min="2" max="2" width="5.58203125" style="110" hidden="1" customWidth="1"/>
    <col min="3" max="8" width="5.58203125" hidden="1" customWidth="1"/>
    <col min="9" max="9" width="3.5" style="118" customWidth="1"/>
    <col min="10" max="10" width="9.08203125" customWidth="1"/>
    <col min="11" max="11" width="7.58203125" customWidth="1"/>
    <col min="13" max="13" width="16.08203125" customWidth="1"/>
    <col min="14" max="14" width="14.33203125" customWidth="1"/>
    <col min="15" max="15" width="16.83203125" customWidth="1"/>
    <col min="16" max="16" width="17.08203125" customWidth="1"/>
    <col min="17" max="17" width="10" customWidth="1"/>
    <col min="18" max="18" width="14.33203125" customWidth="1"/>
  </cols>
  <sheetData>
    <row r="1" spans="1:17" ht="17.5">
      <c r="A1" s="9" t="str">
        <f t="shared" ref="A1:A47" ca="1" si="0">MID(CELL("filename",A1),FIND("]",CELL("filename",A1))+1,256)</f>
        <v>utility II</v>
      </c>
      <c r="B1" s="106">
        <f>ROW()</f>
        <v>1</v>
      </c>
      <c r="C1" s="9" t="str">
        <f>summary!J6</f>
        <v>0719</v>
      </c>
      <c r="D1" s="9" t="str">
        <f>summary!Q8</f>
        <v>2016</v>
      </c>
      <c r="E1" s="9" t="s">
        <v>1849</v>
      </c>
      <c r="F1" s="9" t="s">
        <v>1910</v>
      </c>
      <c r="G1" s="9" t="str">
        <f>F1&amp;ROW()</f>
        <v>u2bn1</v>
      </c>
      <c r="I1" s="112"/>
      <c r="J1" s="250" t="s">
        <v>1953</v>
      </c>
      <c r="K1" s="250"/>
      <c r="L1" s="250"/>
      <c r="M1" s="250"/>
      <c r="N1" s="250"/>
      <c r="O1" s="250"/>
      <c r="P1" s="21"/>
      <c r="Q1" s="21"/>
    </row>
    <row r="2" spans="1:17" ht="17.5">
      <c r="A2" s="9" t="str">
        <f t="shared" ca="1" si="0"/>
        <v>utility II</v>
      </c>
      <c r="B2" s="106">
        <f>ROW()</f>
        <v>2</v>
      </c>
      <c r="C2" s="9" t="str">
        <f>summary!J6</f>
        <v>0719</v>
      </c>
      <c r="D2" s="9" t="str">
        <f>summary!Q8</f>
        <v>2016</v>
      </c>
      <c r="E2" s="9" t="s">
        <v>1849</v>
      </c>
      <c r="F2" s="9" t="s">
        <v>1910</v>
      </c>
      <c r="G2" s="9" t="str">
        <f t="shared" ref="G2:G46" si="1">F2&amp;ROW()</f>
        <v>u2bn2</v>
      </c>
      <c r="I2" s="113" t="s">
        <v>1895</v>
      </c>
      <c r="J2" s="253" t="s">
        <v>1905</v>
      </c>
      <c r="K2" s="253"/>
      <c r="L2" s="253"/>
      <c r="M2" s="35" t="s">
        <v>1909</v>
      </c>
      <c r="N2" s="22"/>
      <c r="O2" s="22"/>
      <c r="P2" s="22"/>
      <c r="Q2" s="22"/>
    </row>
    <row r="3" spans="1:17">
      <c r="A3" s="9" t="str">
        <f t="shared" ca="1" si="0"/>
        <v>utility II</v>
      </c>
      <c r="B3" s="106">
        <f>ROW()</f>
        <v>3</v>
      </c>
      <c r="C3" s="9" t="str">
        <f>summary!J6</f>
        <v>0719</v>
      </c>
      <c r="D3" s="9" t="str">
        <f>summary!Q8</f>
        <v>2016</v>
      </c>
      <c r="E3" s="9" t="s">
        <v>1849</v>
      </c>
      <c r="F3" s="9" t="s">
        <v>1910</v>
      </c>
      <c r="G3" s="9" t="str">
        <f t="shared" si="1"/>
        <v>u2bn3</v>
      </c>
      <c r="I3" s="114" t="s">
        <v>1766</v>
      </c>
      <c r="J3" s="36" t="s">
        <v>1776</v>
      </c>
      <c r="K3" s="36"/>
      <c r="L3" s="36"/>
      <c r="M3" s="36"/>
      <c r="N3" s="42"/>
      <c r="O3" s="155">
        <v>0</v>
      </c>
      <c r="P3" s="53"/>
      <c r="Q3" s="22"/>
    </row>
    <row r="4" spans="1:17">
      <c r="A4" s="9" t="str">
        <f t="shared" ca="1" si="0"/>
        <v>utility II</v>
      </c>
      <c r="B4" s="106">
        <f>ROW()</f>
        <v>4</v>
      </c>
      <c r="C4" s="9" t="str">
        <f>summary!J6</f>
        <v>0719</v>
      </c>
      <c r="D4" s="9" t="str">
        <f>summary!Q8</f>
        <v>2016</v>
      </c>
      <c r="E4" s="9" t="s">
        <v>1849</v>
      </c>
      <c r="F4" s="9" t="s">
        <v>1910</v>
      </c>
      <c r="G4" s="9" t="str">
        <f t="shared" si="1"/>
        <v>u2bn4</v>
      </c>
      <c r="I4" s="114" t="s">
        <v>1767</v>
      </c>
      <c r="J4" s="36" t="s">
        <v>1777</v>
      </c>
      <c r="K4" s="36"/>
      <c r="L4" s="36"/>
      <c r="M4" s="36"/>
      <c r="N4" s="53"/>
      <c r="O4" s="51"/>
      <c r="P4" s="53"/>
      <c r="Q4" s="22"/>
    </row>
    <row r="5" spans="1:17">
      <c r="A5" s="9" t="str">
        <f t="shared" ca="1" si="0"/>
        <v>utility II</v>
      </c>
      <c r="B5" s="106">
        <f>ROW()</f>
        <v>5</v>
      </c>
      <c r="C5" s="9" t="str">
        <f>summary!J6</f>
        <v>0719</v>
      </c>
      <c r="D5" s="9" t="str">
        <f>summary!Q8</f>
        <v>2016</v>
      </c>
      <c r="E5" s="9" t="s">
        <v>1849</v>
      </c>
      <c r="F5" s="9" t="s">
        <v>1910</v>
      </c>
      <c r="G5" s="9" t="str">
        <f t="shared" si="1"/>
        <v>u2bn5</v>
      </c>
      <c r="I5" s="114"/>
      <c r="J5" s="36" t="s">
        <v>1778</v>
      </c>
      <c r="K5" s="36" t="s">
        <v>1755</v>
      </c>
      <c r="L5" s="36"/>
      <c r="M5" s="36"/>
      <c r="N5" s="42"/>
      <c r="O5" s="155">
        <v>0</v>
      </c>
      <c r="P5" s="53"/>
      <c r="Q5" s="22"/>
    </row>
    <row r="6" spans="1:17">
      <c r="A6" s="9" t="str">
        <f t="shared" ca="1" si="0"/>
        <v>utility II</v>
      </c>
      <c r="B6" s="106">
        <f>ROW()</f>
        <v>6</v>
      </c>
      <c r="C6" s="9" t="str">
        <f>summary!J6</f>
        <v>0719</v>
      </c>
      <c r="D6" s="9" t="str">
        <f>summary!Q8</f>
        <v>2016</v>
      </c>
      <c r="E6" s="9" t="s">
        <v>1849</v>
      </c>
      <c r="F6" s="9" t="s">
        <v>1910</v>
      </c>
      <c r="G6" s="9" t="str">
        <f t="shared" si="1"/>
        <v>u2bn6</v>
      </c>
      <c r="I6" s="114"/>
      <c r="J6" s="36" t="s">
        <v>1779</v>
      </c>
      <c r="K6" s="36" t="s">
        <v>1780</v>
      </c>
      <c r="L6" s="36"/>
      <c r="M6" s="36" t="s">
        <v>22</v>
      </c>
      <c r="N6" s="42"/>
      <c r="O6" s="155">
        <v>0</v>
      </c>
      <c r="P6" s="53"/>
      <c r="Q6" s="22"/>
    </row>
    <row r="7" spans="1:17">
      <c r="A7" s="9" t="str">
        <f t="shared" ca="1" si="0"/>
        <v>utility II</v>
      </c>
      <c r="B7" s="106">
        <f>ROW()</f>
        <v>7</v>
      </c>
      <c r="C7" s="9" t="str">
        <f>summary!J6</f>
        <v>0719</v>
      </c>
      <c r="D7" s="9" t="str">
        <f>summary!Q8</f>
        <v>2016</v>
      </c>
      <c r="E7" s="9" t="s">
        <v>1849</v>
      </c>
      <c r="F7" s="9" t="s">
        <v>1910</v>
      </c>
      <c r="G7" s="9" t="str">
        <f t="shared" si="1"/>
        <v>u2bn7</v>
      </c>
      <c r="I7" s="115">
        <v>3</v>
      </c>
      <c r="J7" s="36" t="s">
        <v>1781</v>
      </c>
      <c r="K7" s="36"/>
      <c r="L7" s="36"/>
      <c r="M7" s="36"/>
      <c r="N7" s="53"/>
      <c r="O7" s="51"/>
      <c r="P7" s="53"/>
      <c r="Q7" s="22"/>
    </row>
    <row r="8" spans="1:17">
      <c r="A8" s="9" t="str">
        <f t="shared" ca="1" si="0"/>
        <v>utility II</v>
      </c>
      <c r="B8" s="106">
        <f>ROW()</f>
        <v>8</v>
      </c>
      <c r="C8" s="9" t="str">
        <f>summary!J6</f>
        <v>0719</v>
      </c>
      <c r="D8" s="9" t="str">
        <f>summary!Q8</f>
        <v>2016</v>
      </c>
      <c r="E8" s="9" t="s">
        <v>1849</v>
      </c>
      <c r="F8" s="9" t="s">
        <v>1910</v>
      </c>
      <c r="G8" s="9" t="str">
        <f t="shared" si="1"/>
        <v>u2bn8</v>
      </c>
      <c r="I8" s="114"/>
      <c r="J8" s="36" t="s">
        <v>1778</v>
      </c>
      <c r="K8" s="36" t="s">
        <v>1755</v>
      </c>
      <c r="L8" s="36"/>
      <c r="M8" s="36"/>
      <c r="N8" s="42"/>
      <c r="O8" s="155">
        <v>0</v>
      </c>
      <c r="P8" s="53"/>
      <c r="Q8" s="22"/>
    </row>
    <row r="9" spans="1:17">
      <c r="A9" s="9" t="str">
        <f t="shared" ca="1" si="0"/>
        <v>utility II</v>
      </c>
      <c r="B9" s="106">
        <f>ROW()</f>
        <v>9</v>
      </c>
      <c r="C9" s="9" t="str">
        <f>summary!J6</f>
        <v>0719</v>
      </c>
      <c r="D9" s="9" t="str">
        <f>summary!Q8</f>
        <v>2016</v>
      </c>
      <c r="E9" s="9" t="s">
        <v>1849</v>
      </c>
      <c r="F9" s="9" t="s">
        <v>1910</v>
      </c>
      <c r="G9" s="9" t="str">
        <f t="shared" si="1"/>
        <v>u2bn9</v>
      </c>
      <c r="I9" s="114"/>
      <c r="J9" s="36" t="s">
        <v>1779</v>
      </c>
      <c r="K9" s="36" t="s">
        <v>1780</v>
      </c>
      <c r="L9" s="36"/>
      <c r="M9" s="36"/>
      <c r="N9" s="42"/>
      <c r="O9" s="155">
        <v>0</v>
      </c>
      <c r="P9" s="53"/>
      <c r="Q9" s="22"/>
    </row>
    <row r="10" spans="1:17">
      <c r="A10" s="9" t="str">
        <f t="shared" ca="1" si="0"/>
        <v>utility II</v>
      </c>
      <c r="B10" s="106">
        <f>ROW()</f>
        <v>10</v>
      </c>
      <c r="C10" s="9" t="str">
        <f>summary!J6</f>
        <v>0719</v>
      </c>
      <c r="D10" s="9" t="str">
        <f>summary!Q8</f>
        <v>2016</v>
      </c>
      <c r="E10" s="9" t="s">
        <v>1849</v>
      </c>
      <c r="F10" s="9" t="s">
        <v>1910</v>
      </c>
      <c r="G10" s="9" t="str">
        <f t="shared" si="1"/>
        <v>u2bn10</v>
      </c>
      <c r="I10" s="114">
        <v>4</v>
      </c>
      <c r="J10" s="36" t="s">
        <v>1782</v>
      </c>
      <c r="K10" s="36"/>
      <c r="L10" s="36"/>
      <c r="M10" s="36"/>
      <c r="N10" s="53"/>
      <c r="O10" s="51"/>
      <c r="P10" s="53"/>
      <c r="Q10" s="22"/>
    </row>
    <row r="11" spans="1:17">
      <c r="A11" s="9" t="str">
        <f t="shared" ca="1" si="0"/>
        <v>utility II</v>
      </c>
      <c r="B11" s="106">
        <f>ROW()</f>
        <v>11</v>
      </c>
      <c r="C11" s="9" t="str">
        <f>summary!J6</f>
        <v>0719</v>
      </c>
      <c r="D11" s="9" t="str">
        <f>summary!Q8</f>
        <v>2016</v>
      </c>
      <c r="E11" s="9" t="s">
        <v>1849</v>
      </c>
      <c r="F11" s="9" t="s">
        <v>1910</v>
      </c>
      <c r="G11" s="9" t="str">
        <f t="shared" si="1"/>
        <v>u2bn11</v>
      </c>
      <c r="I11" s="114"/>
      <c r="J11" s="36" t="s">
        <v>1778</v>
      </c>
      <c r="K11" s="36" t="s">
        <v>1755</v>
      </c>
      <c r="L11" s="36"/>
      <c r="M11" s="36"/>
      <c r="N11" s="42"/>
      <c r="O11" s="155">
        <v>0</v>
      </c>
      <c r="P11" s="53"/>
      <c r="Q11" s="22"/>
    </row>
    <row r="12" spans="1:17">
      <c r="A12" s="9" t="str">
        <f t="shared" ca="1" si="0"/>
        <v>utility II</v>
      </c>
      <c r="B12" s="106">
        <f>ROW()</f>
        <v>12</v>
      </c>
      <c r="C12" s="9" t="str">
        <f>summary!J6</f>
        <v>0719</v>
      </c>
      <c r="D12" s="9" t="str">
        <f>summary!Q8</f>
        <v>2016</v>
      </c>
      <c r="E12" s="9" t="s">
        <v>1849</v>
      </c>
      <c r="F12" s="9" t="s">
        <v>1910</v>
      </c>
      <c r="G12" s="9" t="str">
        <f t="shared" si="1"/>
        <v>u2bn12</v>
      </c>
      <c r="I12" s="114"/>
      <c r="J12" s="36" t="s">
        <v>1779</v>
      </c>
      <c r="K12" s="36" t="s">
        <v>1780</v>
      </c>
      <c r="L12" s="36"/>
      <c r="M12" s="36"/>
      <c r="N12" s="42"/>
      <c r="O12" s="155">
        <v>0</v>
      </c>
      <c r="P12" s="53"/>
      <c r="Q12" s="22"/>
    </row>
    <row r="13" spans="1:17">
      <c r="A13" s="9" t="str">
        <f t="shared" ca="1" si="0"/>
        <v>utility II</v>
      </c>
      <c r="B13" s="106">
        <f>ROW()</f>
        <v>13</v>
      </c>
      <c r="C13" s="9" t="str">
        <f>summary!J6</f>
        <v>0719</v>
      </c>
      <c r="D13" s="9" t="str">
        <f>summary!Q8</f>
        <v>2016</v>
      </c>
      <c r="E13" s="9" t="s">
        <v>1849</v>
      </c>
      <c r="F13" s="9" t="s">
        <v>1910</v>
      </c>
      <c r="G13" s="9" t="str">
        <f t="shared" si="1"/>
        <v>u2bn13</v>
      </c>
      <c r="I13" s="116">
        <v>5</v>
      </c>
      <c r="J13" s="36" t="s">
        <v>1783</v>
      </c>
      <c r="K13" s="36"/>
      <c r="L13" s="36"/>
      <c r="M13" s="36"/>
      <c r="N13" s="42"/>
      <c r="O13" s="72"/>
      <c r="P13" s="53"/>
      <c r="Q13" s="22"/>
    </row>
    <row r="14" spans="1:17">
      <c r="A14" s="9" t="str">
        <f t="shared" ca="1" si="0"/>
        <v>utility II</v>
      </c>
      <c r="B14" s="106">
        <f>ROW()</f>
        <v>14</v>
      </c>
      <c r="C14" s="9" t="str">
        <f>summary!J6</f>
        <v>0719</v>
      </c>
      <c r="D14" s="9" t="str">
        <f>summary!Q8</f>
        <v>2016</v>
      </c>
      <c r="E14" s="9" t="s">
        <v>1849</v>
      </c>
      <c r="F14" s="9" t="s">
        <v>1910</v>
      </c>
      <c r="G14" s="9" t="str">
        <f t="shared" si="1"/>
        <v>u2bn14</v>
      </c>
      <c r="I14" s="114"/>
      <c r="J14" s="36" t="s">
        <v>1778</v>
      </c>
      <c r="K14" s="36" t="s">
        <v>1755</v>
      </c>
      <c r="L14" s="36"/>
      <c r="M14" s="36"/>
      <c r="N14" s="42"/>
      <c r="O14" s="155">
        <v>0</v>
      </c>
      <c r="P14" s="53"/>
      <c r="Q14" s="22"/>
    </row>
    <row r="15" spans="1:17">
      <c r="A15" s="9" t="str">
        <f t="shared" ca="1" si="0"/>
        <v>utility II</v>
      </c>
      <c r="B15" s="106">
        <f>ROW()</f>
        <v>15</v>
      </c>
      <c r="C15" s="9" t="str">
        <f>summary!J6</f>
        <v>0719</v>
      </c>
      <c r="D15" s="9" t="str">
        <f>summary!Q8</f>
        <v>2016</v>
      </c>
      <c r="E15" s="9" t="s">
        <v>1849</v>
      </c>
      <c r="F15" s="9" t="s">
        <v>1910</v>
      </c>
      <c r="G15" s="9" t="str">
        <f t="shared" si="1"/>
        <v>u2bn15</v>
      </c>
      <c r="I15" s="114"/>
      <c r="J15" s="36" t="s">
        <v>1779</v>
      </c>
      <c r="K15" s="36" t="s">
        <v>1780</v>
      </c>
      <c r="L15" s="36"/>
      <c r="M15" s="36"/>
      <c r="N15" s="42"/>
      <c r="O15" s="157">
        <v>0</v>
      </c>
      <c r="P15" s="53"/>
      <c r="Q15" s="22"/>
    </row>
    <row r="16" spans="1:17" ht="16" thickBot="1">
      <c r="A16" s="9" t="str">
        <f t="shared" ca="1" si="0"/>
        <v>utility II</v>
      </c>
      <c r="B16" s="106">
        <f>ROW()</f>
        <v>16</v>
      </c>
      <c r="C16" s="9" t="str">
        <f>summary!J6</f>
        <v>0719</v>
      </c>
      <c r="D16" s="9" t="str">
        <f>summary!Q8</f>
        <v>2016</v>
      </c>
      <c r="E16" s="9" t="s">
        <v>1849</v>
      </c>
      <c r="F16" s="9" t="s">
        <v>1910</v>
      </c>
      <c r="G16" s="9" t="str">
        <f t="shared" si="1"/>
        <v>u2bn16</v>
      </c>
      <c r="I16" s="116">
        <v>6</v>
      </c>
      <c r="J16" s="36" t="s">
        <v>23</v>
      </c>
      <c r="K16" s="36"/>
      <c r="L16" s="36"/>
      <c r="M16" s="36"/>
      <c r="N16" s="52"/>
      <c r="O16" s="96"/>
      <c r="P16" s="87">
        <f>SUM(O3:O15)</f>
        <v>0</v>
      </c>
    </row>
    <row r="17" spans="1:18" ht="16" thickTop="1">
      <c r="A17" s="9" t="str">
        <f t="shared" ca="1" si="0"/>
        <v>utility II</v>
      </c>
      <c r="B17" s="106">
        <f>ROW()</f>
        <v>17</v>
      </c>
      <c r="C17" s="9" t="str">
        <f>summary!J6</f>
        <v>0719</v>
      </c>
      <c r="D17" s="9" t="str">
        <f>summary!Q8</f>
        <v>2016</v>
      </c>
      <c r="E17" s="9" t="s">
        <v>1849</v>
      </c>
      <c r="F17" s="9" t="s">
        <v>1910</v>
      </c>
      <c r="G17" s="9" t="str">
        <f t="shared" si="1"/>
        <v>u2bn17</v>
      </c>
      <c r="I17" s="117"/>
      <c r="J17" s="57"/>
      <c r="K17" s="58"/>
      <c r="L17" s="58"/>
      <c r="M17" s="58"/>
      <c r="N17" s="59"/>
      <c r="O17" s="60"/>
      <c r="P17" s="61"/>
    </row>
    <row r="18" spans="1:18">
      <c r="A18" s="9" t="str">
        <f t="shared" ca="1" si="0"/>
        <v>utility II</v>
      </c>
      <c r="B18" s="106">
        <f>ROW()</f>
        <v>18</v>
      </c>
      <c r="C18" s="9" t="str">
        <f>summary!J6</f>
        <v>0719</v>
      </c>
      <c r="D18" s="9" t="str">
        <f>summary!Q8</f>
        <v>2016</v>
      </c>
      <c r="E18" s="9" t="s">
        <v>1849</v>
      </c>
      <c r="F18" s="9" t="s">
        <v>1924</v>
      </c>
      <c r="G18" s="9" t="str">
        <f t="shared" si="1"/>
        <v>u2bnd18</v>
      </c>
    </row>
    <row r="19" spans="1:18">
      <c r="A19" s="9" t="str">
        <f t="shared" ca="1" si="0"/>
        <v>utility II</v>
      </c>
      <c r="B19" s="106">
        <f>ROW()</f>
        <v>19</v>
      </c>
      <c r="C19" s="9" t="str">
        <f>summary!J6</f>
        <v>0719</v>
      </c>
      <c r="D19" s="9" t="str">
        <f>summary!Q8</f>
        <v>2016</v>
      </c>
      <c r="E19" s="9" t="s">
        <v>1849</v>
      </c>
      <c r="F19" s="9" t="s">
        <v>1924</v>
      </c>
      <c r="G19" s="9" t="str">
        <f t="shared" si="1"/>
        <v>u2bnd19</v>
      </c>
      <c r="I19" s="112"/>
      <c r="J19" s="252" t="s">
        <v>1884</v>
      </c>
      <c r="K19" s="252"/>
      <c r="L19" s="252"/>
      <c r="M19" s="252"/>
      <c r="N19" s="252"/>
      <c r="O19" s="252"/>
      <c r="P19" s="252"/>
    </row>
    <row r="20" spans="1:18">
      <c r="A20" s="9" t="str">
        <f t="shared" ca="1" si="0"/>
        <v>utility II</v>
      </c>
      <c r="B20" s="106">
        <f>ROW()</f>
        <v>20</v>
      </c>
      <c r="C20" s="9" t="str">
        <f>summary!J6</f>
        <v>0719</v>
      </c>
      <c r="D20" s="9" t="str">
        <f>summary!Q8</f>
        <v>2016</v>
      </c>
      <c r="E20" s="9" t="s">
        <v>1849</v>
      </c>
      <c r="F20" s="9" t="s">
        <v>1924</v>
      </c>
      <c r="G20" s="9" t="str">
        <f t="shared" si="1"/>
        <v>u2bnd20</v>
      </c>
      <c r="I20" s="112"/>
      <c r="J20" s="252" t="s">
        <v>1837</v>
      </c>
      <c r="K20" s="252"/>
      <c r="L20" s="252"/>
      <c r="M20" s="252"/>
      <c r="N20" s="252"/>
      <c r="O20" s="252"/>
      <c r="P20" s="252"/>
    </row>
    <row r="21" spans="1:18" ht="24" customHeight="1">
      <c r="A21" s="9" t="str">
        <f t="shared" ca="1" si="0"/>
        <v>utility II</v>
      </c>
      <c r="B21" s="106">
        <f>ROW()</f>
        <v>21</v>
      </c>
      <c r="C21" s="9" t="str">
        <f>summary!J6</f>
        <v>0719</v>
      </c>
      <c r="D21" s="9" t="str">
        <f>summary!Q8</f>
        <v>2016</v>
      </c>
      <c r="E21" s="9" t="s">
        <v>1849</v>
      </c>
      <c r="F21" s="9" t="s">
        <v>1924</v>
      </c>
      <c r="G21" s="9" t="str">
        <f t="shared" si="1"/>
        <v>u2bnd21</v>
      </c>
      <c r="I21" s="114" t="s">
        <v>1766</v>
      </c>
      <c r="J21" s="36" t="s">
        <v>1945</v>
      </c>
      <c r="K21" s="36"/>
      <c r="L21" s="36"/>
      <c r="M21" s="36"/>
      <c r="N21" s="36"/>
      <c r="O21" s="91"/>
      <c r="P21" s="155">
        <v>0</v>
      </c>
    </row>
    <row r="22" spans="1:18">
      <c r="A22" s="9" t="str">
        <f t="shared" ca="1" si="0"/>
        <v>utility II</v>
      </c>
      <c r="B22" s="106">
        <f>ROW()</f>
        <v>22</v>
      </c>
      <c r="C22" s="9" t="str">
        <f>summary!J6</f>
        <v>0719</v>
      </c>
      <c r="D22" s="9" t="str">
        <f>summary!Q8</f>
        <v>2016</v>
      </c>
      <c r="E22" s="9" t="s">
        <v>1849</v>
      </c>
      <c r="F22" s="9" t="s">
        <v>1924</v>
      </c>
      <c r="G22" s="9" t="str">
        <f t="shared" si="1"/>
        <v>u2bnd22</v>
      </c>
      <c r="I22" s="114" t="s">
        <v>1767</v>
      </c>
      <c r="J22" s="36" t="s">
        <v>1838</v>
      </c>
      <c r="K22" s="36"/>
      <c r="L22" s="36"/>
      <c r="M22" s="36"/>
      <c r="N22" s="91"/>
      <c r="O22" s="155">
        <v>0</v>
      </c>
      <c r="P22" s="8"/>
      <c r="Q22" s="21"/>
      <c r="R22" s="21"/>
    </row>
    <row r="23" spans="1:18">
      <c r="A23" s="9" t="str">
        <f t="shared" ca="1" si="0"/>
        <v>utility II</v>
      </c>
      <c r="B23" s="106">
        <f>ROW()</f>
        <v>23</v>
      </c>
      <c r="C23" s="9" t="str">
        <f>summary!J6</f>
        <v>0719</v>
      </c>
      <c r="D23" s="9" t="str">
        <f>summary!Q8</f>
        <v>2016</v>
      </c>
      <c r="E23" s="9" t="s">
        <v>1849</v>
      </c>
      <c r="F23" s="9" t="s">
        <v>1924</v>
      </c>
      <c r="G23" s="9" t="str">
        <f t="shared" si="1"/>
        <v>u2bnd23</v>
      </c>
      <c r="I23" s="114" t="s">
        <v>1768</v>
      </c>
      <c r="J23" s="36" t="s">
        <v>1946</v>
      </c>
      <c r="K23" s="36"/>
      <c r="L23" s="36"/>
      <c r="M23" s="36"/>
      <c r="N23" s="36"/>
      <c r="O23" s="36"/>
      <c r="P23" s="36"/>
      <c r="Q23" s="21"/>
      <c r="R23" s="21"/>
    </row>
    <row r="24" spans="1:18">
      <c r="A24" s="9" t="str">
        <f t="shared" ca="1" si="0"/>
        <v>utility II</v>
      </c>
      <c r="B24" s="106">
        <f>ROW()</f>
        <v>24</v>
      </c>
      <c r="C24" s="9" t="str">
        <f>summary!J6</f>
        <v>0719</v>
      </c>
      <c r="D24" s="9" t="str">
        <f>summary!Q8</f>
        <v>2016</v>
      </c>
      <c r="E24" s="9" t="s">
        <v>1849</v>
      </c>
      <c r="F24" s="9" t="s">
        <v>1924</v>
      </c>
      <c r="G24" s="9" t="str">
        <f t="shared" si="1"/>
        <v>u2bnd24</v>
      </c>
      <c r="I24" s="114"/>
      <c r="J24" s="36"/>
      <c r="K24" s="36" t="s">
        <v>1778</v>
      </c>
      <c r="L24" s="36" t="s">
        <v>1839</v>
      </c>
      <c r="M24" s="36"/>
      <c r="N24" s="155">
        <v>0</v>
      </c>
      <c r="O24" s="8"/>
      <c r="P24" s="36"/>
      <c r="Q24" s="21"/>
      <c r="R24" s="21"/>
    </row>
    <row r="25" spans="1:18">
      <c r="A25" s="9" t="str">
        <f t="shared" ca="1" si="0"/>
        <v>utility II</v>
      </c>
      <c r="B25" s="106">
        <f>ROW()</f>
        <v>25</v>
      </c>
      <c r="C25" s="9" t="str">
        <f>summary!J6</f>
        <v>0719</v>
      </c>
      <c r="D25" s="9" t="str">
        <f>summary!Q8</f>
        <v>2016</v>
      </c>
      <c r="E25" s="9" t="s">
        <v>1849</v>
      </c>
      <c r="F25" s="9" t="s">
        <v>1924</v>
      </c>
      <c r="G25" s="9" t="str">
        <f t="shared" si="1"/>
        <v>u2bnd25</v>
      </c>
      <c r="I25" s="114"/>
      <c r="J25" s="36"/>
      <c r="K25" s="36" t="s">
        <v>1779</v>
      </c>
      <c r="L25" s="36" t="s">
        <v>1840</v>
      </c>
      <c r="M25" s="36"/>
      <c r="N25" s="155">
        <v>0</v>
      </c>
      <c r="O25" s="8"/>
      <c r="P25" s="36"/>
      <c r="Q25" s="21"/>
      <c r="R25" s="21"/>
    </row>
    <row r="26" spans="1:18">
      <c r="A26" s="9" t="str">
        <f t="shared" ca="1" si="0"/>
        <v>utility II</v>
      </c>
      <c r="B26" s="106">
        <f>ROW()</f>
        <v>26</v>
      </c>
      <c r="C26" s="9" t="str">
        <f>summary!J6</f>
        <v>0719</v>
      </c>
      <c r="D26" s="9" t="str">
        <f>summary!Q8</f>
        <v>2016</v>
      </c>
      <c r="E26" s="9" t="s">
        <v>1849</v>
      </c>
      <c r="F26" s="9" t="s">
        <v>1924</v>
      </c>
      <c r="G26" s="9" t="str">
        <f t="shared" si="1"/>
        <v>u2bnd26</v>
      </c>
      <c r="I26" s="114"/>
      <c r="J26" s="36"/>
      <c r="K26" s="36" t="s">
        <v>1789</v>
      </c>
      <c r="L26" s="36" t="s">
        <v>1759</v>
      </c>
      <c r="M26" s="36"/>
      <c r="N26" s="155">
        <v>0</v>
      </c>
      <c r="O26" s="8"/>
      <c r="P26" s="36"/>
      <c r="Q26" s="21"/>
      <c r="R26" s="21"/>
    </row>
    <row r="27" spans="1:18">
      <c r="A27" s="9" t="str">
        <f t="shared" ca="1" si="0"/>
        <v>utility II</v>
      </c>
      <c r="B27" s="106">
        <f>ROW()</f>
        <v>27</v>
      </c>
      <c r="C27" s="9" t="str">
        <f>summary!J6</f>
        <v>0719</v>
      </c>
      <c r="D27" s="9" t="str">
        <f>summary!Q8</f>
        <v>2016</v>
      </c>
      <c r="E27" s="9" t="s">
        <v>1849</v>
      </c>
      <c r="F27" s="9" t="s">
        <v>1924</v>
      </c>
      <c r="G27" s="9" t="str">
        <f t="shared" si="1"/>
        <v>u2bnd27</v>
      </c>
      <c r="I27" s="114"/>
      <c r="J27" s="36"/>
      <c r="K27" s="36" t="s">
        <v>1790</v>
      </c>
      <c r="L27" s="36" t="s">
        <v>1841</v>
      </c>
      <c r="M27" s="36"/>
      <c r="N27" s="155">
        <v>0</v>
      </c>
      <c r="O27" s="8"/>
      <c r="P27" s="36"/>
      <c r="Q27" s="21"/>
      <c r="R27" s="21"/>
    </row>
    <row r="28" spans="1:18">
      <c r="A28" s="9" t="str">
        <f t="shared" ca="1" si="0"/>
        <v>utility II</v>
      </c>
      <c r="B28" s="106">
        <f>ROW()</f>
        <v>28</v>
      </c>
      <c r="C28" s="9" t="str">
        <f>summary!J6</f>
        <v>0719</v>
      </c>
      <c r="D28" s="9" t="str">
        <f>summary!Q8</f>
        <v>2016</v>
      </c>
      <c r="E28" s="9" t="s">
        <v>1849</v>
      </c>
      <c r="F28" s="9" t="s">
        <v>1924</v>
      </c>
      <c r="G28" s="9" t="str">
        <f t="shared" si="1"/>
        <v>u2bnd28</v>
      </c>
      <c r="I28" s="114" t="s">
        <v>1769</v>
      </c>
      <c r="J28" s="36" t="s">
        <v>1947</v>
      </c>
      <c r="K28" s="36"/>
      <c r="L28" s="36"/>
      <c r="M28" s="36"/>
      <c r="N28" s="158"/>
      <c r="O28" s="8"/>
      <c r="P28" s="36"/>
      <c r="Q28" s="21"/>
      <c r="R28" s="21"/>
    </row>
    <row r="29" spans="1:18">
      <c r="A29" s="9" t="str">
        <f t="shared" ca="1" si="0"/>
        <v>utility II</v>
      </c>
      <c r="B29" s="106">
        <f>ROW()</f>
        <v>29</v>
      </c>
      <c r="C29" s="9" t="str">
        <f>summary!J6</f>
        <v>0719</v>
      </c>
      <c r="D29" s="9" t="str">
        <f>summary!Q8</f>
        <v>2016</v>
      </c>
      <c r="E29" s="9" t="s">
        <v>1849</v>
      </c>
      <c r="F29" s="9" t="s">
        <v>1924</v>
      </c>
      <c r="G29" s="9" t="str">
        <f t="shared" si="1"/>
        <v>u2bnd29</v>
      </c>
      <c r="I29" s="114"/>
      <c r="J29" s="36"/>
      <c r="K29" s="36" t="s">
        <v>1778</v>
      </c>
      <c r="L29" s="36" t="s">
        <v>1948</v>
      </c>
      <c r="M29" s="36"/>
      <c r="N29" s="155">
        <v>0</v>
      </c>
      <c r="O29" s="8"/>
      <c r="P29" s="36"/>
      <c r="Q29" s="21"/>
      <c r="R29" s="21"/>
    </row>
    <row r="30" spans="1:18">
      <c r="A30" s="9" t="str">
        <f t="shared" ca="1" si="0"/>
        <v>utility II</v>
      </c>
      <c r="B30" s="106">
        <f>ROW()</f>
        <v>30</v>
      </c>
      <c r="C30" s="9" t="str">
        <f>summary!J6</f>
        <v>0719</v>
      </c>
      <c r="D30" s="9" t="str">
        <f>summary!Q8</f>
        <v>2016</v>
      </c>
      <c r="E30" s="9" t="s">
        <v>1849</v>
      </c>
      <c r="F30" s="9" t="s">
        <v>1924</v>
      </c>
      <c r="G30" s="9" t="str">
        <f t="shared" si="1"/>
        <v>u2bnd30</v>
      </c>
      <c r="I30" s="114"/>
      <c r="K30" s="36" t="s">
        <v>1779</v>
      </c>
      <c r="L30" s="36" t="s">
        <v>1842</v>
      </c>
      <c r="N30" s="155">
        <v>0</v>
      </c>
      <c r="O30" s="8"/>
      <c r="P30" s="36"/>
      <c r="Q30" s="21"/>
      <c r="R30" s="21"/>
    </row>
    <row r="31" spans="1:18">
      <c r="A31" s="9" t="str">
        <f t="shared" ca="1" si="0"/>
        <v>utility II</v>
      </c>
      <c r="B31" s="106">
        <f>ROW()</f>
        <v>31</v>
      </c>
      <c r="C31" s="9" t="str">
        <f>summary!J6</f>
        <v>0719</v>
      </c>
      <c r="D31" s="9" t="str">
        <f>summary!Q8</f>
        <v>2016</v>
      </c>
      <c r="E31" s="9" t="s">
        <v>1849</v>
      </c>
      <c r="F31" s="9" t="s">
        <v>1924</v>
      </c>
      <c r="G31" s="9" t="str">
        <f t="shared" si="1"/>
        <v>u2bnd31</v>
      </c>
      <c r="I31" s="114" t="s">
        <v>1771</v>
      </c>
      <c r="J31" s="36" t="s">
        <v>1949</v>
      </c>
      <c r="K31" s="36"/>
      <c r="L31" s="36"/>
      <c r="M31" s="36"/>
      <c r="N31" s="155">
        <v>0</v>
      </c>
      <c r="O31" s="8"/>
      <c r="P31" s="36"/>
      <c r="Q31" s="21"/>
      <c r="R31" s="21"/>
    </row>
    <row r="32" spans="1:18" ht="16" thickBot="1">
      <c r="A32" s="9" t="str">
        <f t="shared" ca="1" si="0"/>
        <v>utility II</v>
      </c>
      <c r="B32" s="106">
        <f>ROW()</f>
        <v>32</v>
      </c>
      <c r="C32" s="9" t="str">
        <f>summary!J6</f>
        <v>0719</v>
      </c>
      <c r="D32" s="9" t="str">
        <f>summary!Q8</f>
        <v>2016</v>
      </c>
      <c r="E32" s="9" t="s">
        <v>1849</v>
      </c>
      <c r="F32" s="9" t="s">
        <v>1924</v>
      </c>
      <c r="G32" s="9" t="str">
        <f t="shared" si="1"/>
        <v>u2bnd32</v>
      </c>
      <c r="I32" s="114" t="s">
        <v>1772</v>
      </c>
      <c r="J32" s="36" t="s">
        <v>1843</v>
      </c>
      <c r="K32" s="36"/>
      <c r="L32" s="36"/>
      <c r="M32" s="36"/>
      <c r="N32" s="91"/>
      <c r="O32" s="93">
        <f>SUM(N24:N31)</f>
        <v>0</v>
      </c>
      <c r="P32" s="36"/>
      <c r="Q32" s="21"/>
    </row>
    <row r="33" spans="1:18" ht="16" thickTop="1">
      <c r="A33" s="9" t="str">
        <f t="shared" ca="1" si="0"/>
        <v>utility II</v>
      </c>
      <c r="B33" s="106">
        <f>ROW()</f>
        <v>33</v>
      </c>
      <c r="C33" s="9" t="str">
        <f>summary!J6</f>
        <v>0719</v>
      </c>
      <c r="D33" s="9" t="str">
        <f>summary!Q8</f>
        <v>2016</v>
      </c>
      <c r="E33" s="9" t="s">
        <v>1849</v>
      </c>
      <c r="F33" s="9" t="s">
        <v>1924</v>
      </c>
      <c r="G33" s="9" t="str">
        <f t="shared" si="1"/>
        <v>u2bnd33</v>
      </c>
      <c r="I33" s="114" t="s">
        <v>1773</v>
      </c>
      <c r="J33" s="36" t="s">
        <v>1844</v>
      </c>
      <c r="K33" s="36"/>
      <c r="L33" s="36"/>
      <c r="M33" s="36"/>
      <c r="N33" s="36"/>
      <c r="O33" s="91"/>
      <c r="P33" s="50">
        <f>O22+O32</f>
        <v>0</v>
      </c>
    </row>
    <row r="34" spans="1:18">
      <c r="A34" s="9" t="str">
        <f t="shared" ca="1" si="0"/>
        <v>utility II</v>
      </c>
      <c r="B34" s="106">
        <f>ROW()</f>
        <v>34</v>
      </c>
      <c r="C34" s="9" t="str">
        <f>summary!J6</f>
        <v>0719</v>
      </c>
      <c r="D34" s="9" t="str">
        <f>summary!Q8</f>
        <v>2016</v>
      </c>
      <c r="E34" s="9" t="s">
        <v>1849</v>
      </c>
      <c r="F34" s="9" t="s">
        <v>1924</v>
      </c>
      <c r="G34" s="9" t="str">
        <f t="shared" si="1"/>
        <v>u2bnd34</v>
      </c>
      <c r="I34" s="114" t="s">
        <v>1774</v>
      </c>
      <c r="J34" s="36" t="s">
        <v>1845</v>
      </c>
      <c r="K34" s="36"/>
      <c r="L34" s="36"/>
      <c r="M34" s="36"/>
      <c r="N34" s="36"/>
      <c r="O34" s="91"/>
      <c r="P34" s="50">
        <f>IF((P21-P33)&gt;0,P21-P33,0)</f>
        <v>0</v>
      </c>
    </row>
    <row r="35" spans="1:18">
      <c r="A35" s="9" t="str">
        <f t="shared" ca="1" si="0"/>
        <v>utility II</v>
      </c>
      <c r="B35" s="106">
        <f>ROW()</f>
        <v>35</v>
      </c>
      <c r="C35" s="9" t="str">
        <f>summary!J6</f>
        <v>0719</v>
      </c>
      <c r="D35" s="9" t="str">
        <f>summary!Q8</f>
        <v>2016</v>
      </c>
      <c r="E35" s="9" t="s">
        <v>1849</v>
      </c>
      <c r="F35" s="9" t="s">
        <v>1924</v>
      </c>
      <c r="G35" s="9" t="str">
        <f t="shared" si="1"/>
        <v>u2bnd35</v>
      </c>
      <c r="I35" s="114" t="s">
        <v>1775</v>
      </c>
      <c r="J35" s="36" t="s">
        <v>1846</v>
      </c>
      <c r="K35" s="36"/>
      <c r="L35" s="36"/>
      <c r="M35" s="36"/>
      <c r="N35" s="36"/>
      <c r="O35" s="91"/>
      <c r="P35" s="50">
        <f>IF((P21-P33)&lt;0,ABS(P21-P33),0)</f>
        <v>0</v>
      </c>
    </row>
    <row r="36" spans="1:18">
      <c r="A36" s="9" t="str">
        <f t="shared" ca="1" si="0"/>
        <v>utility II</v>
      </c>
      <c r="B36" s="106">
        <f>ROW()</f>
        <v>36</v>
      </c>
      <c r="C36" s="9" t="str">
        <f>summary!J6</f>
        <v>0719</v>
      </c>
      <c r="D36" s="9" t="str">
        <f>summary!Q8</f>
        <v>2016</v>
      </c>
      <c r="E36" s="9" t="s">
        <v>1849</v>
      </c>
      <c r="F36" s="9" t="s">
        <v>1924</v>
      </c>
      <c r="G36" s="9" t="str">
        <f t="shared" si="1"/>
        <v>u2bnd36</v>
      </c>
      <c r="I36" s="114" t="s">
        <v>1784</v>
      </c>
      <c r="J36" s="36" t="s">
        <v>1847</v>
      </c>
      <c r="K36" s="36"/>
      <c r="L36" s="36"/>
      <c r="M36" s="36"/>
      <c r="N36" s="36"/>
      <c r="O36" s="91"/>
      <c r="P36" s="50">
        <f>O32</f>
        <v>0</v>
      </c>
    </row>
    <row r="37" spans="1:18">
      <c r="A37" s="9" t="str">
        <f t="shared" ca="1" si="0"/>
        <v>utility II</v>
      </c>
      <c r="B37" s="106">
        <f>ROW()</f>
        <v>37</v>
      </c>
      <c r="C37" s="9" t="str">
        <f>summary!J6</f>
        <v>0719</v>
      </c>
      <c r="D37" s="9" t="str">
        <f>summary!Q8</f>
        <v>2016</v>
      </c>
      <c r="E37" s="9" t="s">
        <v>1849</v>
      </c>
      <c r="F37" s="9" t="s">
        <v>1924</v>
      </c>
      <c r="G37" s="9" t="str">
        <f t="shared" si="1"/>
        <v>u2bnd37</v>
      </c>
      <c r="I37" s="114" t="s">
        <v>1785</v>
      </c>
      <c r="J37" s="36" t="s">
        <v>1950</v>
      </c>
      <c r="K37" s="36"/>
      <c r="L37" s="36"/>
      <c r="M37" s="36"/>
      <c r="N37" s="36"/>
      <c r="O37" s="91"/>
      <c r="P37" s="50">
        <f>IF(P35&lt;P36,P35*1,P36*1)</f>
        <v>0</v>
      </c>
    </row>
    <row r="38" spans="1:18">
      <c r="A38" s="9" t="str">
        <f t="shared" ca="1" si="0"/>
        <v>utility II</v>
      </c>
      <c r="B38" s="106">
        <f>ROW()</f>
        <v>38</v>
      </c>
      <c r="C38" s="9" t="str">
        <f>summary!J6</f>
        <v>0719</v>
      </c>
      <c r="D38" s="9" t="str">
        <f>summary!Q8</f>
        <v>2016</v>
      </c>
      <c r="E38" s="9" t="s">
        <v>1849</v>
      </c>
      <c r="F38" s="9" t="s">
        <v>1924</v>
      </c>
      <c r="G38" s="9" t="str">
        <f t="shared" si="1"/>
        <v>u2bnd38</v>
      </c>
      <c r="I38" s="114"/>
      <c r="J38" s="36" t="s">
        <v>1922</v>
      </c>
      <c r="K38" s="36"/>
      <c r="L38" s="36"/>
      <c r="M38" s="36"/>
      <c r="N38" s="94"/>
      <c r="O38" s="36"/>
      <c r="P38" s="36"/>
      <c r="Q38" s="21"/>
      <c r="R38" s="21"/>
    </row>
    <row r="39" spans="1:18">
      <c r="A39" s="9" t="str">
        <f t="shared" ca="1" si="0"/>
        <v>utility II</v>
      </c>
      <c r="B39" s="106">
        <f>ROW()</f>
        <v>39</v>
      </c>
      <c r="C39" s="9" t="str">
        <f>summary!J6</f>
        <v>0719</v>
      </c>
      <c r="D39" s="9" t="str">
        <f>summary!Q8</f>
        <v>2016</v>
      </c>
      <c r="E39" s="9" t="s">
        <v>1849</v>
      </c>
      <c r="F39" s="9" t="s">
        <v>1924</v>
      </c>
      <c r="G39" s="9" t="str">
        <f t="shared" si="1"/>
        <v>u2bnd39</v>
      </c>
      <c r="I39" s="119"/>
      <c r="J39" s="8"/>
      <c r="K39" s="8"/>
      <c r="L39" s="8"/>
      <c r="M39" s="8"/>
      <c r="N39" s="8"/>
      <c r="O39" s="8"/>
      <c r="P39" s="8"/>
    </row>
    <row r="40" spans="1:18">
      <c r="A40" s="9" t="str">
        <f t="shared" ca="1" si="0"/>
        <v>utility II</v>
      </c>
      <c r="B40" s="106">
        <f>ROW()</f>
        <v>40</v>
      </c>
      <c r="C40" s="9" t="str">
        <f>summary!J6</f>
        <v>0719</v>
      </c>
      <c r="D40" s="9" t="str">
        <f>summary!Q8</f>
        <v>2016</v>
      </c>
      <c r="E40" s="9" t="s">
        <v>1849</v>
      </c>
      <c r="F40" s="9" t="s">
        <v>1924</v>
      </c>
      <c r="G40" s="9" t="str">
        <f t="shared" si="1"/>
        <v>u2bnd40</v>
      </c>
      <c r="I40" s="114" t="s">
        <v>1778</v>
      </c>
      <c r="J40" s="36" t="s">
        <v>1786</v>
      </c>
      <c r="K40" s="150" t="str">
        <f>J2</f>
        <v>None</v>
      </c>
      <c r="L40" s="85"/>
      <c r="M40" s="36" t="s">
        <v>1787</v>
      </c>
      <c r="N40" s="53"/>
      <c r="O40" s="50">
        <f>P16</f>
        <v>0</v>
      </c>
      <c r="P40" s="8"/>
      <c r="Q40" s="22"/>
    </row>
    <row r="41" spans="1:18">
      <c r="A41" s="9" t="str">
        <f t="shared" ca="1" si="0"/>
        <v>utility II</v>
      </c>
      <c r="B41" s="106">
        <f>ROW()</f>
        <v>41</v>
      </c>
      <c r="C41" s="9" t="str">
        <f>summary!J6</f>
        <v>0719</v>
      </c>
      <c r="D41" s="9" t="str">
        <f>summary!Q8</f>
        <v>2016</v>
      </c>
      <c r="E41" s="9" t="s">
        <v>1849</v>
      </c>
      <c r="F41" s="9" t="s">
        <v>1924</v>
      </c>
      <c r="G41" s="9" t="str">
        <f t="shared" si="1"/>
        <v>u2bnd41</v>
      </c>
      <c r="I41" s="114" t="s">
        <v>1779</v>
      </c>
      <c r="J41" s="36" t="s">
        <v>1951</v>
      </c>
      <c r="K41" s="36"/>
      <c r="L41" s="36"/>
      <c r="M41" s="36"/>
      <c r="N41" s="53"/>
      <c r="O41" s="53"/>
      <c r="P41" s="8"/>
      <c r="Q41" s="22"/>
    </row>
    <row r="42" spans="1:18">
      <c r="A42" s="9" t="str">
        <f t="shared" ca="1" si="0"/>
        <v>utility II</v>
      </c>
      <c r="B42" s="106">
        <f>ROW()</f>
        <v>42</v>
      </c>
      <c r="C42" s="9" t="str">
        <f>summary!J6</f>
        <v>0719</v>
      </c>
      <c r="D42" s="9" t="str">
        <f>summary!Q8</f>
        <v>2016</v>
      </c>
      <c r="E42" s="9" t="s">
        <v>1849</v>
      </c>
      <c r="F42" s="9" t="s">
        <v>1924</v>
      </c>
      <c r="G42" s="9" t="str">
        <f t="shared" si="1"/>
        <v>u2bnd42</v>
      </c>
      <c r="I42" s="114"/>
      <c r="J42" s="249">
        <f>P37</f>
        <v>0</v>
      </c>
      <c r="K42" s="249"/>
      <c r="L42" s="249"/>
      <c r="M42" s="36" t="s">
        <v>1788</v>
      </c>
      <c r="N42" s="53"/>
      <c r="O42" s="50">
        <f>J42*20</f>
        <v>0</v>
      </c>
      <c r="P42" s="8"/>
      <c r="Q42" s="22"/>
    </row>
    <row r="43" spans="1:18">
      <c r="A43" s="9" t="str">
        <f t="shared" ca="1" si="0"/>
        <v>utility II</v>
      </c>
      <c r="B43" s="106">
        <f>ROW()</f>
        <v>43</v>
      </c>
      <c r="C43" s="9" t="str">
        <f>summary!J6</f>
        <v>0719</v>
      </c>
      <c r="D43" s="9" t="str">
        <f>summary!Q8</f>
        <v>2016</v>
      </c>
      <c r="E43" s="9" t="s">
        <v>1849</v>
      </c>
      <c r="F43" s="9" t="s">
        <v>1924</v>
      </c>
      <c r="G43" s="9" t="str">
        <f t="shared" si="1"/>
        <v>u2bnd43</v>
      </c>
      <c r="I43" s="114" t="s">
        <v>1789</v>
      </c>
      <c r="J43" s="36" t="s">
        <v>0</v>
      </c>
      <c r="K43" s="36"/>
      <c r="L43" s="36"/>
      <c r="M43" s="36"/>
      <c r="N43" s="53"/>
      <c r="O43" s="50">
        <f>IF(O42&lt;O40,O40-O42,0)</f>
        <v>0</v>
      </c>
      <c r="P43" s="8"/>
      <c r="Q43" s="22"/>
    </row>
    <row r="44" spans="1:18">
      <c r="A44" s="9" t="str">
        <f t="shared" ca="1" si="0"/>
        <v>utility II</v>
      </c>
      <c r="B44" s="106">
        <f>ROW()</f>
        <v>44</v>
      </c>
      <c r="C44" s="9" t="str">
        <f>summary!J6</f>
        <v>0719</v>
      </c>
      <c r="D44" s="9" t="str">
        <f>summary!Q8</f>
        <v>2016</v>
      </c>
      <c r="E44" s="9" t="s">
        <v>1849</v>
      </c>
      <c r="F44" s="9" t="s">
        <v>1924</v>
      </c>
      <c r="G44" s="9" t="str">
        <f t="shared" si="1"/>
        <v>u2bnd44</v>
      </c>
      <c r="I44" s="114" t="s">
        <v>1790</v>
      </c>
      <c r="J44" s="36" t="s">
        <v>1885</v>
      </c>
      <c r="K44" s="36"/>
      <c r="L44" s="36"/>
      <c r="M44" s="36"/>
      <c r="N44" s="53"/>
      <c r="O44" s="155"/>
      <c r="P44" s="8"/>
      <c r="Q44" s="22"/>
    </row>
    <row r="45" spans="1:18">
      <c r="A45" s="9" t="str">
        <f t="shared" ca="1" si="0"/>
        <v>utility II</v>
      </c>
      <c r="B45" s="106">
        <f>ROW()</f>
        <v>45</v>
      </c>
      <c r="C45" s="9" t="str">
        <f>summary!J6</f>
        <v>0719</v>
      </c>
      <c r="D45" s="9" t="str">
        <f>summary!Q8</f>
        <v>2016</v>
      </c>
      <c r="E45" s="9" t="s">
        <v>1849</v>
      </c>
      <c r="F45" s="9" t="s">
        <v>1924</v>
      </c>
      <c r="G45" s="9" t="str">
        <f t="shared" si="1"/>
        <v>u2bnd45</v>
      </c>
      <c r="I45" s="115" t="s">
        <v>1791</v>
      </c>
      <c r="J45" s="30" t="s">
        <v>1886</v>
      </c>
      <c r="K45" s="36"/>
      <c r="L45" s="36"/>
      <c r="M45" s="36"/>
      <c r="N45" s="52"/>
      <c r="O45" s="50">
        <f>O43+O44</f>
        <v>0</v>
      </c>
      <c r="P45" s="42"/>
    </row>
    <row r="46" spans="1:18">
      <c r="A46" s="9" t="str">
        <f t="shared" ca="1" si="0"/>
        <v>utility II</v>
      </c>
      <c r="B46" s="106">
        <f>ROW()</f>
        <v>46</v>
      </c>
      <c r="C46" s="9" t="str">
        <f>summary!J6</f>
        <v>0719</v>
      </c>
      <c r="D46" s="9" t="str">
        <f>summary!Q8</f>
        <v>2016</v>
      </c>
      <c r="E46" s="9" t="s">
        <v>1849</v>
      </c>
      <c r="F46" s="9" t="s">
        <v>1924</v>
      </c>
      <c r="G46" s="9" t="str">
        <f t="shared" si="1"/>
        <v>u2bnd46</v>
      </c>
      <c r="I46" s="115" t="s">
        <v>2050</v>
      </c>
      <c r="J46" s="30" t="s">
        <v>2051</v>
      </c>
      <c r="K46" s="36"/>
      <c r="L46" s="36"/>
      <c r="M46" s="36"/>
      <c r="N46" s="52"/>
      <c r="O46" s="155"/>
      <c r="P46" s="42"/>
    </row>
    <row r="47" spans="1:18" ht="27" customHeight="1" thickBot="1">
      <c r="A47" s="9" t="str">
        <f t="shared" ca="1" si="0"/>
        <v>utility II</v>
      </c>
      <c r="B47" s="106">
        <f>ROW()</f>
        <v>47</v>
      </c>
      <c r="C47" s="9" t="str">
        <f>summary!J6</f>
        <v>0719</v>
      </c>
      <c r="D47" s="9" t="str">
        <f>summary!Q8</f>
        <v>2016</v>
      </c>
      <c r="E47" s="9" t="s">
        <v>1849</v>
      </c>
      <c r="F47" s="9" t="s">
        <v>1924</v>
      </c>
      <c r="G47" s="9" t="str">
        <f>F47&amp;ROW()</f>
        <v>u2bnd47</v>
      </c>
      <c r="I47" s="119"/>
      <c r="J47" s="56" t="s">
        <v>1887</v>
      </c>
      <c r="K47" s="8"/>
      <c r="L47" s="8"/>
      <c r="M47" s="8"/>
      <c r="N47" s="8"/>
      <c r="O47" s="8"/>
      <c r="P47" s="95">
        <f>IF(P34&gt;0,P16,O45)-O46</f>
        <v>0</v>
      </c>
    </row>
    <row r="48" spans="1:18" ht="16" thickTop="1"/>
  </sheetData>
  <sheetProtection password="C7B6" sheet="1"/>
  <mergeCells count="5">
    <mergeCell ref="J42:L42"/>
    <mergeCell ref="J1:O1"/>
    <mergeCell ref="J2:L2"/>
    <mergeCell ref="J19:P19"/>
    <mergeCell ref="J20:P20"/>
  </mergeCells>
  <dataValidations count="1">
    <dataValidation type="list" allowBlank="1" showInputMessage="1" showErrorMessage="1" sqref="J2:L2" xr:uid="{00000000-0002-0000-0500-000000000000}">
      <formula1>utility</formula1>
    </dataValidation>
  </dataValidations>
  <printOptions horizontalCentered="1"/>
  <pageMargins left="0.5" right="0.5" top="0.5" bottom="0.5" header="0.5" footer="0.25"/>
  <pageSetup paperSize="5" scale="94" orientation="portrait" r:id="rId1"/>
  <headerFooter alignWithMargins="0">
    <oddFooter>&amp;A&amp;RPage &amp;P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R48"/>
  <sheetViews>
    <sheetView showGridLines="0" topLeftCell="I1" workbookViewId="0">
      <selection activeCell="S22" sqref="S22"/>
    </sheetView>
  </sheetViews>
  <sheetFormatPr defaultRowHeight="15.5"/>
  <cols>
    <col min="1" max="1" width="5.58203125" hidden="1" customWidth="1"/>
    <col min="2" max="2" width="5.58203125" style="110" hidden="1" customWidth="1"/>
    <col min="3" max="8" width="5.58203125" hidden="1" customWidth="1"/>
    <col min="9" max="9" width="3.5" style="118" customWidth="1"/>
    <col min="10" max="10" width="9.08203125" customWidth="1"/>
    <col min="11" max="11" width="7.58203125" customWidth="1"/>
    <col min="13" max="13" width="16.08203125" customWidth="1"/>
    <col min="14" max="14" width="14.33203125" customWidth="1"/>
    <col min="15" max="15" width="16.83203125" customWidth="1"/>
    <col min="16" max="16" width="17.08203125" customWidth="1"/>
    <col min="17" max="17" width="10" customWidth="1"/>
    <col min="18" max="18" width="14.33203125" customWidth="1"/>
  </cols>
  <sheetData>
    <row r="1" spans="1:17" ht="20">
      <c r="A1" s="9" t="str">
        <f t="shared" ref="A1:A47" ca="1" si="0">MID(CELL("filename",A1),FIND("]",CELL("filename",A1))+1,256)</f>
        <v>utility III</v>
      </c>
      <c r="B1" s="106">
        <f>ROW()</f>
        <v>1</v>
      </c>
      <c r="C1" s="9" t="str">
        <f>summary!J6</f>
        <v>0719</v>
      </c>
      <c r="D1" s="9" t="str">
        <f>summary!Q8</f>
        <v>2016</v>
      </c>
      <c r="E1" s="9" t="s">
        <v>1849</v>
      </c>
      <c r="F1" s="9" t="s">
        <v>1911</v>
      </c>
      <c r="G1" s="9" t="str">
        <f>F1&amp;ROW()</f>
        <v>u3bn1</v>
      </c>
      <c r="I1" s="112"/>
      <c r="J1" s="244" t="s">
        <v>1953</v>
      </c>
      <c r="K1" s="244"/>
      <c r="L1" s="244"/>
      <c r="M1" s="244"/>
      <c r="N1" s="244"/>
      <c r="O1" s="244"/>
      <c r="P1" s="21"/>
      <c r="Q1" s="21"/>
    </row>
    <row r="2" spans="1:17" ht="17.5">
      <c r="A2" s="9" t="str">
        <f t="shared" ca="1" si="0"/>
        <v>utility III</v>
      </c>
      <c r="B2" s="106">
        <f>ROW()</f>
        <v>2</v>
      </c>
      <c r="C2" s="9" t="str">
        <f>summary!J6</f>
        <v>0719</v>
      </c>
      <c r="D2" s="9" t="str">
        <f>summary!Q8</f>
        <v>2016</v>
      </c>
      <c r="E2" s="9" t="s">
        <v>1849</v>
      </c>
      <c r="F2" s="9" t="s">
        <v>1911</v>
      </c>
      <c r="G2" s="9" t="str">
        <f t="shared" ref="G2:G46" si="1">F2&amp;ROW()</f>
        <v>u3bn2</v>
      </c>
      <c r="I2" s="113" t="s">
        <v>1895</v>
      </c>
      <c r="J2" s="251" t="s">
        <v>1905</v>
      </c>
      <c r="K2" s="251"/>
      <c r="L2" s="251"/>
      <c r="M2" s="35" t="s">
        <v>1909</v>
      </c>
      <c r="N2" s="22"/>
      <c r="O2" s="22"/>
      <c r="P2" s="22"/>
      <c r="Q2" s="22"/>
    </row>
    <row r="3" spans="1:17">
      <c r="A3" s="9" t="str">
        <f t="shared" ca="1" si="0"/>
        <v>utility III</v>
      </c>
      <c r="B3" s="106">
        <f>ROW()</f>
        <v>3</v>
      </c>
      <c r="C3" s="9" t="str">
        <f>summary!J6</f>
        <v>0719</v>
      </c>
      <c r="D3" s="9" t="str">
        <f>summary!Q8</f>
        <v>2016</v>
      </c>
      <c r="E3" s="9" t="s">
        <v>1849</v>
      </c>
      <c r="F3" s="9" t="s">
        <v>1911</v>
      </c>
      <c r="G3" s="9" t="str">
        <f t="shared" si="1"/>
        <v>u3bn3</v>
      </c>
      <c r="I3" s="114" t="s">
        <v>1766</v>
      </c>
      <c r="J3" s="36" t="s">
        <v>1776</v>
      </c>
      <c r="K3" s="36"/>
      <c r="L3" s="36"/>
      <c r="M3" s="36"/>
      <c r="N3" s="42"/>
      <c r="O3" s="155">
        <v>0</v>
      </c>
      <c r="P3" s="53"/>
      <c r="Q3" s="22"/>
    </row>
    <row r="4" spans="1:17">
      <c r="A4" s="9" t="str">
        <f t="shared" ca="1" si="0"/>
        <v>utility III</v>
      </c>
      <c r="B4" s="106">
        <f>ROW()</f>
        <v>4</v>
      </c>
      <c r="C4" s="9" t="str">
        <f>summary!J6</f>
        <v>0719</v>
      </c>
      <c r="D4" s="9" t="str">
        <f>summary!Q8</f>
        <v>2016</v>
      </c>
      <c r="E4" s="9" t="s">
        <v>1849</v>
      </c>
      <c r="F4" s="9" t="s">
        <v>1911</v>
      </c>
      <c r="G4" s="9" t="str">
        <f t="shared" si="1"/>
        <v>u3bn4</v>
      </c>
      <c r="I4" s="114" t="s">
        <v>1767</v>
      </c>
      <c r="J4" s="36" t="s">
        <v>1777</v>
      </c>
      <c r="K4" s="36"/>
      <c r="L4" s="36"/>
      <c r="M4" s="36"/>
      <c r="N4" s="53"/>
      <c r="O4" s="51"/>
      <c r="P4" s="53"/>
      <c r="Q4" s="22"/>
    </row>
    <row r="5" spans="1:17">
      <c r="A5" s="9" t="str">
        <f t="shared" ca="1" si="0"/>
        <v>utility III</v>
      </c>
      <c r="B5" s="106">
        <f>ROW()</f>
        <v>5</v>
      </c>
      <c r="C5" s="9" t="str">
        <f>summary!J6</f>
        <v>0719</v>
      </c>
      <c r="D5" s="9" t="str">
        <f>summary!Q8</f>
        <v>2016</v>
      </c>
      <c r="E5" s="9" t="s">
        <v>1849</v>
      </c>
      <c r="F5" s="9" t="s">
        <v>1911</v>
      </c>
      <c r="G5" s="9" t="str">
        <f t="shared" si="1"/>
        <v>u3bn5</v>
      </c>
      <c r="I5" s="114"/>
      <c r="J5" s="36" t="s">
        <v>1778</v>
      </c>
      <c r="K5" s="36" t="s">
        <v>1755</v>
      </c>
      <c r="L5" s="36"/>
      <c r="M5" s="36"/>
      <c r="N5" s="42"/>
      <c r="O5" s="155">
        <v>0</v>
      </c>
      <c r="P5" s="53"/>
      <c r="Q5" s="22"/>
    </row>
    <row r="6" spans="1:17">
      <c r="A6" s="9" t="str">
        <f t="shared" ca="1" si="0"/>
        <v>utility III</v>
      </c>
      <c r="B6" s="106">
        <f>ROW()</f>
        <v>6</v>
      </c>
      <c r="C6" s="9" t="str">
        <f>summary!J6</f>
        <v>0719</v>
      </c>
      <c r="D6" s="9" t="str">
        <f>summary!Q8</f>
        <v>2016</v>
      </c>
      <c r="E6" s="9" t="s">
        <v>1849</v>
      </c>
      <c r="F6" s="9" t="s">
        <v>1911</v>
      </c>
      <c r="G6" s="9" t="str">
        <f t="shared" si="1"/>
        <v>u3bn6</v>
      </c>
      <c r="I6" s="114"/>
      <c r="J6" s="36" t="s">
        <v>1779</v>
      </c>
      <c r="K6" s="36" t="s">
        <v>1780</v>
      </c>
      <c r="L6" s="36"/>
      <c r="M6" s="36" t="s">
        <v>22</v>
      </c>
      <c r="N6" s="42"/>
      <c r="O6" s="155">
        <v>0</v>
      </c>
      <c r="P6" s="53"/>
      <c r="Q6" s="22"/>
    </row>
    <row r="7" spans="1:17">
      <c r="A7" s="9" t="str">
        <f t="shared" ca="1" si="0"/>
        <v>utility III</v>
      </c>
      <c r="B7" s="106">
        <f>ROW()</f>
        <v>7</v>
      </c>
      <c r="C7" s="9" t="str">
        <f>summary!J6</f>
        <v>0719</v>
      </c>
      <c r="D7" s="9" t="str">
        <f>summary!Q8</f>
        <v>2016</v>
      </c>
      <c r="E7" s="9" t="s">
        <v>1849</v>
      </c>
      <c r="F7" s="9" t="s">
        <v>1911</v>
      </c>
      <c r="G7" s="9" t="str">
        <f t="shared" si="1"/>
        <v>u3bn7</v>
      </c>
      <c r="I7" s="115">
        <v>3</v>
      </c>
      <c r="J7" s="36" t="s">
        <v>1781</v>
      </c>
      <c r="K7" s="36"/>
      <c r="L7" s="36"/>
      <c r="M7" s="36"/>
      <c r="N7" s="53"/>
      <c r="O7" s="51"/>
      <c r="P7" s="53"/>
      <c r="Q7" s="22"/>
    </row>
    <row r="8" spans="1:17">
      <c r="A8" s="9" t="str">
        <f t="shared" ca="1" si="0"/>
        <v>utility III</v>
      </c>
      <c r="B8" s="106">
        <f>ROW()</f>
        <v>8</v>
      </c>
      <c r="C8" s="9" t="str">
        <f>summary!J6</f>
        <v>0719</v>
      </c>
      <c r="D8" s="9" t="str">
        <f>summary!Q8</f>
        <v>2016</v>
      </c>
      <c r="E8" s="9" t="s">
        <v>1849</v>
      </c>
      <c r="F8" s="9" t="s">
        <v>1911</v>
      </c>
      <c r="G8" s="9" t="str">
        <f t="shared" si="1"/>
        <v>u3bn8</v>
      </c>
      <c r="I8" s="114"/>
      <c r="J8" s="36" t="s">
        <v>1778</v>
      </c>
      <c r="K8" s="36" t="s">
        <v>1755</v>
      </c>
      <c r="L8" s="36"/>
      <c r="M8" s="36"/>
      <c r="N8" s="42"/>
      <c r="O8" s="155">
        <v>0</v>
      </c>
      <c r="P8" s="53"/>
      <c r="Q8" s="22"/>
    </row>
    <row r="9" spans="1:17">
      <c r="A9" s="9" t="str">
        <f t="shared" ca="1" si="0"/>
        <v>utility III</v>
      </c>
      <c r="B9" s="106">
        <f>ROW()</f>
        <v>9</v>
      </c>
      <c r="C9" s="9" t="str">
        <f>summary!J6</f>
        <v>0719</v>
      </c>
      <c r="D9" s="9" t="str">
        <f>summary!Q8</f>
        <v>2016</v>
      </c>
      <c r="E9" s="9" t="s">
        <v>1849</v>
      </c>
      <c r="F9" s="9" t="s">
        <v>1911</v>
      </c>
      <c r="G9" s="9" t="str">
        <f t="shared" si="1"/>
        <v>u3bn9</v>
      </c>
      <c r="I9" s="114"/>
      <c r="J9" s="36" t="s">
        <v>1779</v>
      </c>
      <c r="K9" s="36" t="s">
        <v>1780</v>
      </c>
      <c r="L9" s="36"/>
      <c r="M9" s="36"/>
      <c r="N9" s="42"/>
      <c r="O9" s="155">
        <v>0</v>
      </c>
      <c r="P9" s="53"/>
      <c r="Q9" s="22"/>
    </row>
    <row r="10" spans="1:17">
      <c r="A10" s="9" t="str">
        <f t="shared" ca="1" si="0"/>
        <v>utility III</v>
      </c>
      <c r="B10" s="106">
        <f>ROW()</f>
        <v>10</v>
      </c>
      <c r="C10" s="9" t="str">
        <f>summary!J6</f>
        <v>0719</v>
      </c>
      <c r="D10" s="9" t="str">
        <f>summary!Q8</f>
        <v>2016</v>
      </c>
      <c r="E10" s="9" t="s">
        <v>1849</v>
      </c>
      <c r="F10" s="9" t="s">
        <v>1911</v>
      </c>
      <c r="G10" s="9" t="str">
        <f t="shared" si="1"/>
        <v>u3bn10</v>
      </c>
      <c r="I10" s="114">
        <v>4</v>
      </c>
      <c r="J10" s="36" t="s">
        <v>1782</v>
      </c>
      <c r="K10" s="36"/>
      <c r="L10" s="36"/>
      <c r="M10" s="36"/>
      <c r="N10" s="53"/>
      <c r="O10" s="51"/>
      <c r="P10" s="53"/>
      <c r="Q10" s="22"/>
    </row>
    <row r="11" spans="1:17">
      <c r="A11" s="9" t="str">
        <f t="shared" ca="1" si="0"/>
        <v>utility III</v>
      </c>
      <c r="B11" s="106">
        <f>ROW()</f>
        <v>11</v>
      </c>
      <c r="C11" s="9" t="str">
        <f>summary!J6</f>
        <v>0719</v>
      </c>
      <c r="D11" s="9" t="str">
        <f>summary!Q8</f>
        <v>2016</v>
      </c>
      <c r="E11" s="9" t="s">
        <v>1849</v>
      </c>
      <c r="F11" s="9" t="s">
        <v>1911</v>
      </c>
      <c r="G11" s="9" t="str">
        <f t="shared" si="1"/>
        <v>u3bn11</v>
      </c>
      <c r="I11" s="114"/>
      <c r="J11" s="36" t="s">
        <v>1778</v>
      </c>
      <c r="K11" s="36" t="s">
        <v>1755</v>
      </c>
      <c r="L11" s="36"/>
      <c r="M11" s="36"/>
      <c r="N11" s="42"/>
      <c r="O11" s="155">
        <v>0</v>
      </c>
      <c r="P11" s="53"/>
      <c r="Q11" s="22"/>
    </row>
    <row r="12" spans="1:17">
      <c r="A12" s="9" t="str">
        <f t="shared" ca="1" si="0"/>
        <v>utility III</v>
      </c>
      <c r="B12" s="106">
        <f>ROW()</f>
        <v>12</v>
      </c>
      <c r="C12" s="9" t="str">
        <f>summary!J6</f>
        <v>0719</v>
      </c>
      <c r="D12" s="9" t="str">
        <f>summary!Q8</f>
        <v>2016</v>
      </c>
      <c r="E12" s="9" t="s">
        <v>1849</v>
      </c>
      <c r="F12" s="9" t="s">
        <v>1911</v>
      </c>
      <c r="G12" s="9" t="str">
        <f t="shared" si="1"/>
        <v>u3bn12</v>
      </c>
      <c r="I12" s="114"/>
      <c r="J12" s="36" t="s">
        <v>1779</v>
      </c>
      <c r="K12" s="36" t="s">
        <v>1780</v>
      </c>
      <c r="L12" s="36"/>
      <c r="M12" s="36"/>
      <c r="N12" s="42"/>
      <c r="O12" s="155">
        <v>0</v>
      </c>
      <c r="P12" s="53"/>
      <c r="Q12" s="22"/>
    </row>
    <row r="13" spans="1:17">
      <c r="A13" s="9" t="str">
        <f t="shared" ca="1" si="0"/>
        <v>utility III</v>
      </c>
      <c r="B13" s="106">
        <f>ROW()</f>
        <v>13</v>
      </c>
      <c r="C13" s="9" t="str">
        <f>summary!J6</f>
        <v>0719</v>
      </c>
      <c r="D13" s="9" t="str">
        <f>summary!Q8</f>
        <v>2016</v>
      </c>
      <c r="E13" s="9" t="s">
        <v>1849</v>
      </c>
      <c r="F13" s="9" t="s">
        <v>1911</v>
      </c>
      <c r="G13" s="9" t="str">
        <f t="shared" si="1"/>
        <v>u3bn13</v>
      </c>
      <c r="I13" s="116">
        <v>5</v>
      </c>
      <c r="J13" s="36" t="s">
        <v>1783</v>
      </c>
      <c r="K13" s="36"/>
      <c r="L13" s="36"/>
      <c r="M13" s="36"/>
      <c r="N13" s="42"/>
      <c r="O13" s="72"/>
      <c r="P13" s="53"/>
      <c r="Q13" s="22"/>
    </row>
    <row r="14" spans="1:17">
      <c r="A14" s="9" t="str">
        <f t="shared" ca="1" si="0"/>
        <v>utility III</v>
      </c>
      <c r="B14" s="106">
        <f>ROW()</f>
        <v>14</v>
      </c>
      <c r="C14" s="9" t="str">
        <f>summary!J6</f>
        <v>0719</v>
      </c>
      <c r="D14" s="9" t="str">
        <f>summary!Q8</f>
        <v>2016</v>
      </c>
      <c r="E14" s="9" t="s">
        <v>1849</v>
      </c>
      <c r="F14" s="9" t="s">
        <v>1911</v>
      </c>
      <c r="G14" s="9" t="str">
        <f t="shared" si="1"/>
        <v>u3bn14</v>
      </c>
      <c r="I14" s="114"/>
      <c r="J14" s="36" t="s">
        <v>1778</v>
      </c>
      <c r="K14" s="36" t="s">
        <v>1755</v>
      </c>
      <c r="L14" s="36"/>
      <c r="M14" s="36"/>
      <c r="N14" s="42"/>
      <c r="O14" s="155">
        <v>0</v>
      </c>
      <c r="P14" s="53"/>
      <c r="Q14" s="22"/>
    </row>
    <row r="15" spans="1:17">
      <c r="A15" s="9" t="str">
        <f t="shared" ca="1" si="0"/>
        <v>utility III</v>
      </c>
      <c r="B15" s="106">
        <f>ROW()</f>
        <v>15</v>
      </c>
      <c r="C15" s="9" t="str">
        <f>summary!J6</f>
        <v>0719</v>
      </c>
      <c r="D15" s="9" t="str">
        <f>summary!Q8</f>
        <v>2016</v>
      </c>
      <c r="E15" s="9" t="s">
        <v>1849</v>
      </c>
      <c r="F15" s="9" t="s">
        <v>1911</v>
      </c>
      <c r="G15" s="9" t="str">
        <f t="shared" si="1"/>
        <v>u3bn15</v>
      </c>
      <c r="I15" s="114"/>
      <c r="J15" s="36" t="s">
        <v>1779</v>
      </c>
      <c r="K15" s="36" t="s">
        <v>1780</v>
      </c>
      <c r="L15" s="36"/>
      <c r="M15" s="36"/>
      <c r="N15" s="42"/>
      <c r="O15" s="157">
        <v>0</v>
      </c>
      <c r="P15" s="53"/>
      <c r="Q15" s="22"/>
    </row>
    <row r="16" spans="1:17" ht="16" thickBot="1">
      <c r="A16" s="9" t="str">
        <f t="shared" ca="1" si="0"/>
        <v>utility III</v>
      </c>
      <c r="B16" s="106">
        <f>ROW()</f>
        <v>16</v>
      </c>
      <c r="C16" s="9" t="str">
        <f>summary!J6</f>
        <v>0719</v>
      </c>
      <c r="D16" s="9" t="str">
        <f>summary!Q8</f>
        <v>2016</v>
      </c>
      <c r="E16" s="9" t="s">
        <v>1849</v>
      </c>
      <c r="F16" s="9" t="s">
        <v>1911</v>
      </c>
      <c r="G16" s="9" t="str">
        <f t="shared" si="1"/>
        <v>u3bn16</v>
      </c>
      <c r="I16" s="116">
        <v>6</v>
      </c>
      <c r="J16" s="36" t="s">
        <v>23</v>
      </c>
      <c r="K16" s="36"/>
      <c r="L16" s="36"/>
      <c r="M16" s="36"/>
      <c r="N16" s="52"/>
      <c r="O16" s="96"/>
      <c r="P16" s="87">
        <f>SUM(O3:O15)</f>
        <v>0</v>
      </c>
    </row>
    <row r="17" spans="1:18" ht="16" thickTop="1">
      <c r="A17" s="9" t="str">
        <f t="shared" ca="1" si="0"/>
        <v>utility III</v>
      </c>
      <c r="B17" s="106">
        <f>ROW()</f>
        <v>17</v>
      </c>
      <c r="C17" s="9" t="str">
        <f>summary!J6</f>
        <v>0719</v>
      </c>
      <c r="D17" s="9" t="str">
        <f>summary!Q8</f>
        <v>2016</v>
      </c>
      <c r="E17" s="9" t="s">
        <v>1849</v>
      </c>
      <c r="F17" s="9" t="s">
        <v>1911</v>
      </c>
      <c r="G17" s="9" t="str">
        <f t="shared" si="1"/>
        <v>u3bn17</v>
      </c>
      <c r="I17" s="117"/>
      <c r="J17" s="57"/>
      <c r="K17" s="58"/>
      <c r="L17" s="58"/>
      <c r="M17" s="58"/>
      <c r="N17" s="59"/>
      <c r="O17" s="60"/>
      <c r="P17" s="61"/>
    </row>
    <row r="18" spans="1:18">
      <c r="A18" s="9" t="str">
        <f t="shared" ca="1" si="0"/>
        <v>utility III</v>
      </c>
      <c r="B18" s="106">
        <f>ROW()</f>
        <v>18</v>
      </c>
      <c r="C18" s="9" t="str">
        <f>summary!J6</f>
        <v>0719</v>
      </c>
      <c r="D18" s="9" t="str">
        <f>summary!Q8</f>
        <v>2016</v>
      </c>
      <c r="E18" s="9" t="s">
        <v>1849</v>
      </c>
      <c r="F18" s="9" t="s">
        <v>1925</v>
      </c>
      <c r="G18" s="9" t="str">
        <f t="shared" si="1"/>
        <v>u3bnd18</v>
      </c>
    </row>
    <row r="19" spans="1:18">
      <c r="A19" s="9" t="str">
        <f t="shared" ca="1" si="0"/>
        <v>utility III</v>
      </c>
      <c r="B19" s="106">
        <f>ROW()</f>
        <v>19</v>
      </c>
      <c r="C19" s="9" t="str">
        <f>summary!J6</f>
        <v>0719</v>
      </c>
      <c r="D19" s="9" t="str">
        <f>summary!Q8</f>
        <v>2016</v>
      </c>
      <c r="E19" s="9" t="s">
        <v>1849</v>
      </c>
      <c r="F19" s="9" t="s">
        <v>1925</v>
      </c>
      <c r="G19" s="9" t="str">
        <f t="shared" si="1"/>
        <v>u3bnd19</v>
      </c>
      <c r="I19" s="112"/>
      <c r="J19" s="252" t="s">
        <v>1884</v>
      </c>
      <c r="K19" s="252"/>
      <c r="L19" s="252"/>
      <c r="M19" s="252"/>
      <c r="N19" s="252"/>
      <c r="O19" s="252"/>
      <c r="P19" s="252"/>
    </row>
    <row r="20" spans="1:18">
      <c r="A20" s="9" t="str">
        <f t="shared" ca="1" si="0"/>
        <v>utility III</v>
      </c>
      <c r="B20" s="106">
        <f>ROW()</f>
        <v>20</v>
      </c>
      <c r="C20" s="9" t="str">
        <f>summary!J6</f>
        <v>0719</v>
      </c>
      <c r="D20" s="9" t="str">
        <f>summary!Q8</f>
        <v>2016</v>
      </c>
      <c r="E20" s="9" t="s">
        <v>1849</v>
      </c>
      <c r="F20" s="9" t="s">
        <v>1925</v>
      </c>
      <c r="G20" s="9" t="str">
        <f t="shared" si="1"/>
        <v>u3bnd20</v>
      </c>
      <c r="I20" s="112"/>
      <c r="J20" s="252" t="s">
        <v>1837</v>
      </c>
      <c r="K20" s="252"/>
      <c r="L20" s="252"/>
      <c r="M20" s="252"/>
      <c r="N20" s="252"/>
      <c r="O20" s="252"/>
      <c r="P20" s="252"/>
    </row>
    <row r="21" spans="1:18" ht="24" customHeight="1">
      <c r="A21" s="9" t="str">
        <f t="shared" ca="1" si="0"/>
        <v>utility III</v>
      </c>
      <c r="B21" s="106">
        <f>ROW()</f>
        <v>21</v>
      </c>
      <c r="C21" s="9" t="str">
        <f>summary!J6</f>
        <v>0719</v>
      </c>
      <c r="D21" s="9" t="str">
        <f>summary!Q8</f>
        <v>2016</v>
      </c>
      <c r="E21" s="9" t="s">
        <v>1849</v>
      </c>
      <c r="F21" s="9" t="s">
        <v>1925</v>
      </c>
      <c r="G21" s="9" t="str">
        <f t="shared" si="1"/>
        <v>u3bnd21</v>
      </c>
      <c r="I21" s="114" t="s">
        <v>1766</v>
      </c>
      <c r="J21" s="36" t="s">
        <v>1945</v>
      </c>
      <c r="K21" s="36"/>
      <c r="L21" s="36"/>
      <c r="M21" s="36"/>
      <c r="N21" s="36"/>
      <c r="O21" s="91"/>
      <c r="P21" s="155">
        <v>0</v>
      </c>
    </row>
    <row r="22" spans="1:18">
      <c r="A22" s="9" t="str">
        <f t="shared" ca="1" si="0"/>
        <v>utility III</v>
      </c>
      <c r="B22" s="106">
        <f>ROW()</f>
        <v>22</v>
      </c>
      <c r="C22" s="9" t="str">
        <f>summary!J6</f>
        <v>0719</v>
      </c>
      <c r="D22" s="9" t="str">
        <f>summary!Q8</f>
        <v>2016</v>
      </c>
      <c r="E22" s="9" t="s">
        <v>1849</v>
      </c>
      <c r="F22" s="9" t="s">
        <v>1925</v>
      </c>
      <c r="G22" s="9" t="str">
        <f t="shared" si="1"/>
        <v>u3bnd22</v>
      </c>
      <c r="I22" s="114" t="s">
        <v>1767</v>
      </c>
      <c r="J22" s="36" t="s">
        <v>1838</v>
      </c>
      <c r="K22" s="36"/>
      <c r="L22" s="36"/>
      <c r="M22" s="36"/>
      <c r="N22" s="91"/>
      <c r="O22" s="155">
        <v>0</v>
      </c>
      <c r="P22" s="8"/>
      <c r="Q22" s="21"/>
      <c r="R22" s="21"/>
    </row>
    <row r="23" spans="1:18">
      <c r="A23" s="9" t="str">
        <f t="shared" ca="1" si="0"/>
        <v>utility III</v>
      </c>
      <c r="B23" s="106">
        <f>ROW()</f>
        <v>23</v>
      </c>
      <c r="C23" s="9" t="str">
        <f>summary!J6</f>
        <v>0719</v>
      </c>
      <c r="D23" s="9" t="str">
        <f>summary!Q8</f>
        <v>2016</v>
      </c>
      <c r="E23" s="9" t="s">
        <v>1849</v>
      </c>
      <c r="F23" s="9" t="s">
        <v>1925</v>
      </c>
      <c r="G23" s="9" t="str">
        <f t="shared" si="1"/>
        <v>u3bnd23</v>
      </c>
      <c r="I23" s="114" t="s">
        <v>1768</v>
      </c>
      <c r="J23" s="36" t="s">
        <v>1946</v>
      </c>
      <c r="K23" s="36"/>
      <c r="L23" s="36"/>
      <c r="M23" s="36"/>
      <c r="N23" s="36"/>
      <c r="O23" s="36"/>
      <c r="P23" s="36"/>
      <c r="Q23" s="21"/>
      <c r="R23" s="21"/>
    </row>
    <row r="24" spans="1:18">
      <c r="A24" s="9" t="str">
        <f t="shared" ca="1" si="0"/>
        <v>utility III</v>
      </c>
      <c r="B24" s="106">
        <f>ROW()</f>
        <v>24</v>
      </c>
      <c r="C24" s="9" t="str">
        <f>summary!J6</f>
        <v>0719</v>
      </c>
      <c r="D24" s="9" t="str">
        <f>summary!Q8</f>
        <v>2016</v>
      </c>
      <c r="E24" s="9" t="s">
        <v>1849</v>
      </c>
      <c r="F24" s="9" t="s">
        <v>1925</v>
      </c>
      <c r="G24" s="9" t="str">
        <f t="shared" si="1"/>
        <v>u3bnd24</v>
      </c>
      <c r="I24" s="114"/>
      <c r="J24" s="36"/>
      <c r="K24" s="36" t="s">
        <v>1778</v>
      </c>
      <c r="L24" s="36" t="s">
        <v>1839</v>
      </c>
      <c r="M24" s="36"/>
      <c r="N24" s="155">
        <v>0</v>
      </c>
      <c r="O24" s="8"/>
      <c r="P24" s="36"/>
      <c r="Q24" s="21"/>
      <c r="R24" s="21"/>
    </row>
    <row r="25" spans="1:18">
      <c r="A25" s="9" t="str">
        <f t="shared" ca="1" si="0"/>
        <v>utility III</v>
      </c>
      <c r="B25" s="106">
        <f>ROW()</f>
        <v>25</v>
      </c>
      <c r="C25" s="9" t="str">
        <f>summary!J6</f>
        <v>0719</v>
      </c>
      <c r="D25" s="9" t="str">
        <f>summary!Q8</f>
        <v>2016</v>
      </c>
      <c r="E25" s="9" t="s">
        <v>1849</v>
      </c>
      <c r="F25" s="9" t="s">
        <v>1925</v>
      </c>
      <c r="G25" s="9" t="str">
        <f t="shared" si="1"/>
        <v>u3bnd25</v>
      </c>
      <c r="I25" s="114"/>
      <c r="J25" s="36"/>
      <c r="K25" s="36" t="s">
        <v>1779</v>
      </c>
      <c r="L25" s="36" t="s">
        <v>1840</v>
      </c>
      <c r="M25" s="36"/>
      <c r="N25" s="155">
        <v>0</v>
      </c>
      <c r="O25" s="8"/>
      <c r="P25" s="36"/>
      <c r="Q25" s="21"/>
      <c r="R25" s="21"/>
    </row>
    <row r="26" spans="1:18">
      <c r="A26" s="9" t="str">
        <f t="shared" ca="1" si="0"/>
        <v>utility III</v>
      </c>
      <c r="B26" s="106">
        <f>ROW()</f>
        <v>26</v>
      </c>
      <c r="C26" s="9" t="str">
        <f>summary!J6</f>
        <v>0719</v>
      </c>
      <c r="D26" s="9" t="str">
        <f>summary!Q8</f>
        <v>2016</v>
      </c>
      <c r="E26" s="9" t="s">
        <v>1849</v>
      </c>
      <c r="F26" s="9" t="s">
        <v>1925</v>
      </c>
      <c r="G26" s="9" t="str">
        <f t="shared" si="1"/>
        <v>u3bnd26</v>
      </c>
      <c r="I26" s="114"/>
      <c r="J26" s="36"/>
      <c r="K26" s="36" t="s">
        <v>1789</v>
      </c>
      <c r="L26" s="36" t="s">
        <v>1759</v>
      </c>
      <c r="M26" s="36"/>
      <c r="N26" s="155">
        <v>0</v>
      </c>
      <c r="O26" s="8"/>
      <c r="P26" s="36"/>
      <c r="Q26" s="21"/>
      <c r="R26" s="21"/>
    </row>
    <row r="27" spans="1:18">
      <c r="A27" s="9" t="str">
        <f t="shared" ca="1" si="0"/>
        <v>utility III</v>
      </c>
      <c r="B27" s="106">
        <f>ROW()</f>
        <v>27</v>
      </c>
      <c r="C27" s="9" t="str">
        <f>summary!J6</f>
        <v>0719</v>
      </c>
      <c r="D27" s="9" t="str">
        <f>summary!Q8</f>
        <v>2016</v>
      </c>
      <c r="E27" s="9" t="s">
        <v>1849</v>
      </c>
      <c r="F27" s="9" t="s">
        <v>1925</v>
      </c>
      <c r="G27" s="9" t="str">
        <f t="shared" si="1"/>
        <v>u3bnd27</v>
      </c>
      <c r="I27" s="114"/>
      <c r="J27" s="36"/>
      <c r="K27" s="36" t="s">
        <v>1790</v>
      </c>
      <c r="L27" s="36" t="s">
        <v>1841</v>
      </c>
      <c r="M27" s="36"/>
      <c r="N27" s="155">
        <v>0</v>
      </c>
      <c r="O27" s="8"/>
      <c r="P27" s="36"/>
      <c r="Q27" s="21"/>
      <c r="R27" s="21"/>
    </row>
    <row r="28" spans="1:18">
      <c r="A28" s="9" t="str">
        <f t="shared" ca="1" si="0"/>
        <v>utility III</v>
      </c>
      <c r="B28" s="106">
        <f>ROW()</f>
        <v>28</v>
      </c>
      <c r="C28" s="9" t="str">
        <f>summary!J6</f>
        <v>0719</v>
      </c>
      <c r="D28" s="9" t="str">
        <f>summary!Q8</f>
        <v>2016</v>
      </c>
      <c r="E28" s="9" t="s">
        <v>1849</v>
      </c>
      <c r="F28" s="9" t="s">
        <v>1925</v>
      </c>
      <c r="G28" s="9" t="str">
        <f t="shared" si="1"/>
        <v>u3bnd28</v>
      </c>
      <c r="I28" s="114" t="s">
        <v>1769</v>
      </c>
      <c r="J28" s="36" t="s">
        <v>1947</v>
      </c>
      <c r="K28" s="36"/>
      <c r="L28" s="36"/>
      <c r="M28" s="36"/>
      <c r="N28" s="92"/>
      <c r="O28" s="8"/>
      <c r="P28" s="36"/>
      <c r="Q28" s="21"/>
      <c r="R28" s="21"/>
    </row>
    <row r="29" spans="1:18">
      <c r="A29" s="9" t="str">
        <f t="shared" ca="1" si="0"/>
        <v>utility III</v>
      </c>
      <c r="B29" s="106">
        <f>ROW()</f>
        <v>29</v>
      </c>
      <c r="C29" s="9" t="str">
        <f>summary!J6</f>
        <v>0719</v>
      </c>
      <c r="D29" s="9" t="str">
        <f>summary!Q8</f>
        <v>2016</v>
      </c>
      <c r="E29" s="9" t="s">
        <v>1849</v>
      </c>
      <c r="F29" s="9" t="s">
        <v>1925</v>
      </c>
      <c r="G29" s="9" t="str">
        <f t="shared" si="1"/>
        <v>u3bnd29</v>
      </c>
      <c r="I29" s="114"/>
      <c r="J29" s="36"/>
      <c r="K29" s="36" t="s">
        <v>1778</v>
      </c>
      <c r="L29" s="36" t="s">
        <v>1948</v>
      </c>
      <c r="M29" s="36"/>
      <c r="N29" s="155">
        <v>0</v>
      </c>
      <c r="O29" s="8"/>
      <c r="P29" s="36"/>
      <c r="Q29" s="21"/>
      <c r="R29" s="21"/>
    </row>
    <row r="30" spans="1:18">
      <c r="A30" s="9" t="str">
        <f t="shared" ca="1" si="0"/>
        <v>utility III</v>
      </c>
      <c r="B30" s="106">
        <f>ROW()</f>
        <v>30</v>
      </c>
      <c r="C30" s="9" t="str">
        <f>summary!J6</f>
        <v>0719</v>
      </c>
      <c r="D30" s="9" t="str">
        <f>summary!Q8</f>
        <v>2016</v>
      </c>
      <c r="E30" s="9" t="s">
        <v>1849</v>
      </c>
      <c r="F30" s="9" t="s">
        <v>1925</v>
      </c>
      <c r="G30" s="9" t="str">
        <f t="shared" si="1"/>
        <v>u3bnd30</v>
      </c>
      <c r="I30" s="114"/>
      <c r="K30" s="36" t="s">
        <v>1779</v>
      </c>
      <c r="L30" s="36" t="s">
        <v>1842</v>
      </c>
      <c r="N30" s="155">
        <v>0</v>
      </c>
      <c r="O30" s="8"/>
      <c r="P30" s="36"/>
      <c r="Q30" s="21"/>
      <c r="R30" s="21"/>
    </row>
    <row r="31" spans="1:18">
      <c r="A31" s="9" t="str">
        <f t="shared" ca="1" si="0"/>
        <v>utility III</v>
      </c>
      <c r="B31" s="106">
        <f>ROW()</f>
        <v>31</v>
      </c>
      <c r="C31" s="9" t="str">
        <f>summary!J6</f>
        <v>0719</v>
      </c>
      <c r="D31" s="9" t="str">
        <f>summary!Q8</f>
        <v>2016</v>
      </c>
      <c r="E31" s="9" t="s">
        <v>1849</v>
      </c>
      <c r="F31" s="9" t="s">
        <v>1925</v>
      </c>
      <c r="G31" s="9" t="str">
        <f t="shared" si="1"/>
        <v>u3bnd31</v>
      </c>
      <c r="I31" s="114" t="s">
        <v>1771</v>
      </c>
      <c r="J31" s="36" t="s">
        <v>1949</v>
      </c>
      <c r="K31" s="36"/>
      <c r="L31" s="36"/>
      <c r="M31" s="36"/>
      <c r="N31" s="155">
        <v>0</v>
      </c>
      <c r="O31" s="8"/>
      <c r="P31" s="36"/>
      <c r="Q31" s="21"/>
      <c r="R31" s="21"/>
    </row>
    <row r="32" spans="1:18" ht="16" thickBot="1">
      <c r="A32" s="9" t="str">
        <f t="shared" ca="1" si="0"/>
        <v>utility III</v>
      </c>
      <c r="B32" s="106">
        <f>ROW()</f>
        <v>32</v>
      </c>
      <c r="C32" s="9" t="str">
        <f>summary!J6</f>
        <v>0719</v>
      </c>
      <c r="D32" s="9" t="str">
        <f>summary!Q8</f>
        <v>2016</v>
      </c>
      <c r="E32" s="9" t="s">
        <v>1849</v>
      </c>
      <c r="F32" s="9" t="s">
        <v>1925</v>
      </c>
      <c r="G32" s="9" t="str">
        <f t="shared" si="1"/>
        <v>u3bnd32</v>
      </c>
      <c r="I32" s="114" t="s">
        <v>1772</v>
      </c>
      <c r="J32" s="36" t="s">
        <v>1843</v>
      </c>
      <c r="K32" s="36"/>
      <c r="L32" s="36"/>
      <c r="M32" s="36"/>
      <c r="N32" s="91"/>
      <c r="O32" s="93">
        <f>SUM(N24:N31)</f>
        <v>0</v>
      </c>
      <c r="P32" s="36"/>
      <c r="Q32" s="21"/>
    </row>
    <row r="33" spans="1:18" ht="16" thickTop="1">
      <c r="A33" s="9" t="str">
        <f t="shared" ca="1" si="0"/>
        <v>utility III</v>
      </c>
      <c r="B33" s="106">
        <f>ROW()</f>
        <v>33</v>
      </c>
      <c r="C33" s="9" t="str">
        <f>summary!J6</f>
        <v>0719</v>
      </c>
      <c r="D33" s="9" t="str">
        <f>summary!Q8</f>
        <v>2016</v>
      </c>
      <c r="E33" s="9" t="s">
        <v>1849</v>
      </c>
      <c r="F33" s="9" t="s">
        <v>1925</v>
      </c>
      <c r="G33" s="9" t="str">
        <f t="shared" si="1"/>
        <v>u3bnd33</v>
      </c>
      <c r="I33" s="114" t="s">
        <v>1773</v>
      </c>
      <c r="J33" s="36" t="s">
        <v>1844</v>
      </c>
      <c r="K33" s="36"/>
      <c r="L33" s="36"/>
      <c r="M33" s="36"/>
      <c r="N33" s="36"/>
      <c r="O33" s="91"/>
      <c r="P33" s="50">
        <f>O22+O32</f>
        <v>0</v>
      </c>
    </row>
    <row r="34" spans="1:18">
      <c r="A34" s="9" t="str">
        <f t="shared" ca="1" si="0"/>
        <v>utility III</v>
      </c>
      <c r="B34" s="106">
        <f>ROW()</f>
        <v>34</v>
      </c>
      <c r="C34" s="9" t="str">
        <f>summary!J6</f>
        <v>0719</v>
      </c>
      <c r="D34" s="9" t="str">
        <f>summary!Q8</f>
        <v>2016</v>
      </c>
      <c r="E34" s="9" t="s">
        <v>1849</v>
      </c>
      <c r="F34" s="9" t="s">
        <v>1925</v>
      </c>
      <c r="G34" s="9" t="str">
        <f t="shared" si="1"/>
        <v>u3bnd34</v>
      </c>
      <c r="I34" s="114" t="s">
        <v>1774</v>
      </c>
      <c r="J34" s="36" t="s">
        <v>1845</v>
      </c>
      <c r="K34" s="36"/>
      <c r="L34" s="36"/>
      <c r="M34" s="36"/>
      <c r="N34" s="36"/>
      <c r="O34" s="91"/>
      <c r="P34" s="50">
        <f>IF((P21-P33)&gt;0,P21-P33,0)</f>
        <v>0</v>
      </c>
    </row>
    <row r="35" spans="1:18">
      <c r="A35" s="9" t="str">
        <f t="shared" ca="1" si="0"/>
        <v>utility III</v>
      </c>
      <c r="B35" s="106">
        <f>ROW()</f>
        <v>35</v>
      </c>
      <c r="C35" s="9" t="str">
        <f>summary!J6</f>
        <v>0719</v>
      </c>
      <c r="D35" s="9" t="str">
        <f>summary!Q8</f>
        <v>2016</v>
      </c>
      <c r="E35" s="9" t="s">
        <v>1849</v>
      </c>
      <c r="F35" s="9" t="s">
        <v>1925</v>
      </c>
      <c r="G35" s="9" t="str">
        <f t="shared" si="1"/>
        <v>u3bnd35</v>
      </c>
      <c r="I35" s="114" t="s">
        <v>1775</v>
      </c>
      <c r="J35" s="36" t="s">
        <v>1846</v>
      </c>
      <c r="K35" s="36"/>
      <c r="L35" s="36"/>
      <c r="M35" s="36"/>
      <c r="N35" s="36"/>
      <c r="O35" s="91"/>
      <c r="P35" s="50">
        <f>IF((P21-P33)&lt;0,ABS(P21-P33),0)</f>
        <v>0</v>
      </c>
    </row>
    <row r="36" spans="1:18">
      <c r="A36" s="9" t="str">
        <f t="shared" ca="1" si="0"/>
        <v>utility III</v>
      </c>
      <c r="B36" s="106">
        <f>ROW()</f>
        <v>36</v>
      </c>
      <c r="C36" s="9" t="str">
        <f>summary!J6</f>
        <v>0719</v>
      </c>
      <c r="D36" s="9" t="str">
        <f>summary!Q8</f>
        <v>2016</v>
      </c>
      <c r="E36" s="9" t="s">
        <v>1849</v>
      </c>
      <c r="F36" s="9" t="s">
        <v>1925</v>
      </c>
      <c r="G36" s="9" t="str">
        <f t="shared" si="1"/>
        <v>u3bnd36</v>
      </c>
      <c r="I36" s="114" t="s">
        <v>1784</v>
      </c>
      <c r="J36" s="36" t="s">
        <v>1847</v>
      </c>
      <c r="K36" s="36"/>
      <c r="L36" s="36"/>
      <c r="M36" s="36"/>
      <c r="N36" s="36"/>
      <c r="O36" s="91"/>
      <c r="P36" s="50">
        <f>O32</f>
        <v>0</v>
      </c>
    </row>
    <row r="37" spans="1:18">
      <c r="A37" s="9" t="str">
        <f t="shared" ca="1" si="0"/>
        <v>utility III</v>
      </c>
      <c r="B37" s="106">
        <f>ROW()</f>
        <v>37</v>
      </c>
      <c r="C37" s="9" t="str">
        <f>summary!J6</f>
        <v>0719</v>
      </c>
      <c r="D37" s="9" t="str">
        <f>summary!Q8</f>
        <v>2016</v>
      </c>
      <c r="E37" s="9" t="s">
        <v>1849</v>
      </c>
      <c r="F37" s="9" t="s">
        <v>1925</v>
      </c>
      <c r="G37" s="9" t="str">
        <f t="shared" si="1"/>
        <v>u3bnd37</v>
      </c>
      <c r="I37" s="114" t="s">
        <v>1785</v>
      </c>
      <c r="J37" s="36" t="s">
        <v>1950</v>
      </c>
      <c r="K37" s="36"/>
      <c r="L37" s="36"/>
      <c r="M37" s="36"/>
      <c r="N37" s="36"/>
      <c r="O37" s="91"/>
      <c r="P37" s="50">
        <f>IF(P35&lt;P36,P35*1,P36*1)</f>
        <v>0</v>
      </c>
    </row>
    <row r="38" spans="1:18">
      <c r="A38" s="9" t="str">
        <f t="shared" ca="1" si="0"/>
        <v>utility III</v>
      </c>
      <c r="B38" s="106">
        <f>ROW()</f>
        <v>38</v>
      </c>
      <c r="C38" s="9" t="str">
        <f>summary!J6</f>
        <v>0719</v>
      </c>
      <c r="D38" s="9" t="str">
        <f>summary!Q8</f>
        <v>2016</v>
      </c>
      <c r="E38" s="9" t="s">
        <v>1849</v>
      </c>
      <c r="F38" s="9" t="s">
        <v>1925</v>
      </c>
      <c r="G38" s="9" t="str">
        <f t="shared" si="1"/>
        <v>u3bnd38</v>
      </c>
      <c r="I38" s="114"/>
      <c r="J38" s="36" t="s">
        <v>1922</v>
      </c>
      <c r="K38" s="36"/>
      <c r="L38" s="36"/>
      <c r="M38" s="36"/>
      <c r="N38" s="94"/>
      <c r="O38" s="36"/>
      <c r="P38" s="36"/>
      <c r="Q38" s="21"/>
      <c r="R38" s="21"/>
    </row>
    <row r="39" spans="1:18">
      <c r="A39" s="9" t="str">
        <f t="shared" ca="1" si="0"/>
        <v>utility III</v>
      </c>
      <c r="B39" s="106">
        <f>ROW()</f>
        <v>39</v>
      </c>
      <c r="C39" s="9" t="str">
        <f>summary!J6</f>
        <v>0719</v>
      </c>
      <c r="D39" s="9" t="str">
        <f>summary!Q8</f>
        <v>2016</v>
      </c>
      <c r="E39" s="9" t="s">
        <v>1849</v>
      </c>
      <c r="F39" s="9" t="s">
        <v>1925</v>
      </c>
      <c r="G39" s="9" t="str">
        <f t="shared" si="1"/>
        <v>u3bnd39</v>
      </c>
      <c r="I39" s="119"/>
      <c r="J39" s="8"/>
      <c r="K39" s="8"/>
      <c r="L39" s="8"/>
      <c r="M39" s="8"/>
      <c r="N39" s="8"/>
      <c r="O39" s="8"/>
      <c r="P39" s="8"/>
    </row>
    <row r="40" spans="1:18">
      <c r="A40" s="9" t="str">
        <f t="shared" ca="1" si="0"/>
        <v>utility III</v>
      </c>
      <c r="B40" s="106">
        <f>ROW()</f>
        <v>40</v>
      </c>
      <c r="C40" s="9" t="str">
        <f>summary!J6</f>
        <v>0719</v>
      </c>
      <c r="D40" s="9" t="str">
        <f>summary!Q8</f>
        <v>2016</v>
      </c>
      <c r="E40" s="9" t="s">
        <v>1849</v>
      </c>
      <c r="F40" s="9" t="s">
        <v>1925</v>
      </c>
      <c r="G40" s="9" t="str">
        <f t="shared" si="1"/>
        <v>u3bnd40</v>
      </c>
      <c r="I40" s="114" t="s">
        <v>1778</v>
      </c>
      <c r="J40" s="36" t="s">
        <v>1786</v>
      </c>
      <c r="K40" s="150" t="str">
        <f>J2</f>
        <v>None</v>
      </c>
      <c r="L40" s="85"/>
      <c r="M40" s="36" t="s">
        <v>1787</v>
      </c>
      <c r="N40" s="53"/>
      <c r="O40" s="50">
        <f>P16</f>
        <v>0</v>
      </c>
      <c r="P40" s="8"/>
      <c r="Q40" s="22"/>
    </row>
    <row r="41" spans="1:18">
      <c r="A41" s="9" t="str">
        <f t="shared" ca="1" si="0"/>
        <v>utility III</v>
      </c>
      <c r="B41" s="106">
        <f>ROW()</f>
        <v>41</v>
      </c>
      <c r="C41" s="9" t="str">
        <f>summary!J6</f>
        <v>0719</v>
      </c>
      <c r="D41" s="9" t="str">
        <f>summary!Q8</f>
        <v>2016</v>
      </c>
      <c r="E41" s="9" t="s">
        <v>1849</v>
      </c>
      <c r="F41" s="9" t="s">
        <v>1925</v>
      </c>
      <c r="G41" s="9" t="str">
        <f t="shared" si="1"/>
        <v>u3bnd41</v>
      </c>
      <c r="I41" s="114" t="s">
        <v>1779</v>
      </c>
      <c r="J41" s="36" t="s">
        <v>1951</v>
      </c>
      <c r="K41" s="36"/>
      <c r="L41" s="36"/>
      <c r="M41" s="36"/>
      <c r="N41" s="53"/>
      <c r="O41" s="53"/>
      <c r="P41" s="8"/>
      <c r="Q41" s="22"/>
    </row>
    <row r="42" spans="1:18">
      <c r="A42" s="9" t="str">
        <f t="shared" ca="1" si="0"/>
        <v>utility III</v>
      </c>
      <c r="B42" s="106">
        <f>ROW()</f>
        <v>42</v>
      </c>
      <c r="C42" s="9" t="str">
        <f>summary!J6</f>
        <v>0719</v>
      </c>
      <c r="D42" s="9" t="str">
        <f>summary!Q8</f>
        <v>2016</v>
      </c>
      <c r="E42" s="9" t="s">
        <v>1849</v>
      </c>
      <c r="F42" s="9" t="s">
        <v>1925</v>
      </c>
      <c r="G42" s="9" t="str">
        <f t="shared" si="1"/>
        <v>u3bnd42</v>
      </c>
      <c r="I42" s="114"/>
      <c r="J42" s="249">
        <f>P37</f>
        <v>0</v>
      </c>
      <c r="K42" s="249"/>
      <c r="L42" s="249"/>
      <c r="M42" s="36" t="s">
        <v>1788</v>
      </c>
      <c r="N42" s="53"/>
      <c r="O42" s="50">
        <f>J42*20</f>
        <v>0</v>
      </c>
      <c r="P42" s="8"/>
      <c r="Q42" s="22"/>
    </row>
    <row r="43" spans="1:18">
      <c r="A43" s="9" t="str">
        <f t="shared" ca="1" si="0"/>
        <v>utility III</v>
      </c>
      <c r="B43" s="106">
        <f>ROW()</f>
        <v>43</v>
      </c>
      <c r="C43" s="9" t="str">
        <f>summary!J6</f>
        <v>0719</v>
      </c>
      <c r="D43" s="9" t="str">
        <f>summary!Q8</f>
        <v>2016</v>
      </c>
      <c r="E43" s="9" t="s">
        <v>1849</v>
      </c>
      <c r="F43" s="9" t="s">
        <v>1925</v>
      </c>
      <c r="G43" s="9" t="str">
        <f t="shared" si="1"/>
        <v>u3bnd43</v>
      </c>
      <c r="I43" s="114" t="s">
        <v>1789</v>
      </c>
      <c r="J43" s="36" t="s">
        <v>0</v>
      </c>
      <c r="K43" s="36"/>
      <c r="L43" s="36"/>
      <c r="M43" s="36"/>
      <c r="N43" s="53"/>
      <c r="O43" s="50">
        <f>IF(O42&lt;O40,O40-O42,0)</f>
        <v>0</v>
      </c>
      <c r="P43" s="8"/>
      <c r="Q43" s="22"/>
    </row>
    <row r="44" spans="1:18">
      <c r="A44" s="9" t="str">
        <f t="shared" ca="1" si="0"/>
        <v>utility III</v>
      </c>
      <c r="B44" s="106">
        <f>ROW()</f>
        <v>44</v>
      </c>
      <c r="C44" s="9" t="str">
        <f>summary!J6</f>
        <v>0719</v>
      </c>
      <c r="D44" s="9" t="str">
        <f>summary!Q8</f>
        <v>2016</v>
      </c>
      <c r="E44" s="9" t="s">
        <v>1849</v>
      </c>
      <c r="F44" s="9" t="s">
        <v>1925</v>
      </c>
      <c r="G44" s="9" t="str">
        <f t="shared" si="1"/>
        <v>u3bnd44</v>
      </c>
      <c r="I44" s="114" t="s">
        <v>1790</v>
      </c>
      <c r="J44" s="36" t="s">
        <v>1885</v>
      </c>
      <c r="K44" s="36"/>
      <c r="L44" s="36"/>
      <c r="M44" s="36"/>
      <c r="N44" s="53"/>
      <c r="O44" s="155"/>
      <c r="P44" s="8"/>
      <c r="Q44" s="22"/>
    </row>
    <row r="45" spans="1:18">
      <c r="A45" s="9" t="str">
        <f t="shared" ca="1" si="0"/>
        <v>utility III</v>
      </c>
      <c r="B45" s="106">
        <f>ROW()</f>
        <v>45</v>
      </c>
      <c r="C45" s="9" t="str">
        <f>summary!J6</f>
        <v>0719</v>
      </c>
      <c r="D45" s="9" t="str">
        <f>summary!Q8</f>
        <v>2016</v>
      </c>
      <c r="E45" s="9" t="s">
        <v>1849</v>
      </c>
      <c r="F45" s="9" t="s">
        <v>1925</v>
      </c>
      <c r="G45" s="9" t="str">
        <f t="shared" si="1"/>
        <v>u3bnd45</v>
      </c>
      <c r="I45" s="115" t="s">
        <v>1791</v>
      </c>
      <c r="J45" s="30" t="s">
        <v>1886</v>
      </c>
      <c r="K45" s="36"/>
      <c r="L45" s="36"/>
      <c r="M45" s="36"/>
      <c r="N45" s="52"/>
      <c r="O45" s="50">
        <f>O43+O44</f>
        <v>0</v>
      </c>
      <c r="P45" s="42"/>
    </row>
    <row r="46" spans="1:18">
      <c r="A46" s="9" t="str">
        <f t="shared" ca="1" si="0"/>
        <v>utility III</v>
      </c>
      <c r="B46" s="106">
        <f>ROW()</f>
        <v>46</v>
      </c>
      <c r="C46" s="9" t="str">
        <f>summary!J6</f>
        <v>0719</v>
      </c>
      <c r="D46" s="9" t="str">
        <f>summary!Q8</f>
        <v>2016</v>
      </c>
      <c r="E46" s="9" t="s">
        <v>1849</v>
      </c>
      <c r="F46" s="9" t="s">
        <v>1925</v>
      </c>
      <c r="G46" s="9" t="str">
        <f t="shared" si="1"/>
        <v>u3bnd46</v>
      </c>
      <c r="I46" s="115" t="s">
        <v>2050</v>
      </c>
      <c r="J46" s="30" t="s">
        <v>2051</v>
      </c>
      <c r="K46" s="36"/>
      <c r="L46" s="36"/>
      <c r="M46" s="36"/>
      <c r="N46" s="52"/>
      <c r="O46" s="155"/>
      <c r="P46" s="42"/>
    </row>
    <row r="47" spans="1:18" ht="27" customHeight="1" thickBot="1">
      <c r="A47" s="9" t="str">
        <f t="shared" ca="1" si="0"/>
        <v>utility III</v>
      </c>
      <c r="B47" s="106">
        <f>ROW()</f>
        <v>47</v>
      </c>
      <c r="C47" s="9" t="str">
        <f>summary!J6</f>
        <v>0719</v>
      </c>
      <c r="D47" s="9" t="str">
        <f>summary!Q8</f>
        <v>2016</v>
      </c>
      <c r="E47" s="9" t="s">
        <v>1849</v>
      </c>
      <c r="F47" s="9" t="s">
        <v>1925</v>
      </c>
      <c r="G47" s="9" t="str">
        <f>F47&amp;ROW()</f>
        <v>u3bnd47</v>
      </c>
      <c r="I47" s="119"/>
      <c r="J47" s="56" t="s">
        <v>1887</v>
      </c>
      <c r="K47" s="8"/>
      <c r="L47" s="8"/>
      <c r="M47" s="8"/>
      <c r="N47" s="8"/>
      <c r="O47" s="8"/>
      <c r="P47" s="95">
        <f>IF(P34&gt;0,P16,O45)-O46</f>
        <v>0</v>
      </c>
    </row>
    <row r="48" spans="1:18" ht="16" thickTop="1"/>
  </sheetData>
  <sheetProtection password="C7B6" sheet="1"/>
  <mergeCells count="5">
    <mergeCell ref="J42:L42"/>
    <mergeCell ref="J1:O1"/>
    <mergeCell ref="J2:L2"/>
    <mergeCell ref="J19:P19"/>
    <mergeCell ref="J20:P20"/>
  </mergeCells>
  <dataValidations count="1">
    <dataValidation type="list" allowBlank="1" showInputMessage="1" showErrorMessage="1" sqref="J2:L2" xr:uid="{00000000-0002-0000-0600-000000000000}">
      <formula1>utility</formula1>
    </dataValidation>
  </dataValidations>
  <printOptions horizontalCentered="1"/>
  <pageMargins left="0.5" right="0.5" top="0.5" bottom="0.5" header="0.5" footer="0.25"/>
  <pageSetup paperSize="5" scale="94" orientation="portrait" r:id="rId1"/>
  <headerFooter alignWithMargins="0">
    <oddFooter>&amp;A&amp;RPage &amp;P</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R48"/>
  <sheetViews>
    <sheetView showGridLines="0" topLeftCell="I13" workbookViewId="0">
      <selection activeCell="S22" sqref="S22"/>
    </sheetView>
  </sheetViews>
  <sheetFormatPr defaultRowHeight="15.5"/>
  <cols>
    <col min="1" max="1" width="5.58203125" hidden="1" customWidth="1"/>
    <col min="2" max="2" width="5.58203125" style="110" hidden="1" customWidth="1"/>
    <col min="3" max="8" width="5.58203125" hidden="1" customWidth="1"/>
    <col min="9" max="9" width="3.5" style="118" customWidth="1"/>
    <col min="10" max="10" width="9.08203125" customWidth="1"/>
    <col min="11" max="11" width="7.58203125" customWidth="1"/>
    <col min="13" max="13" width="16.08203125" customWidth="1"/>
    <col min="14" max="14" width="14.33203125" customWidth="1"/>
    <col min="15" max="15" width="16.83203125" customWidth="1"/>
    <col min="16" max="16" width="17.08203125" customWidth="1"/>
    <col min="17" max="17" width="10" customWidth="1"/>
    <col min="18" max="18" width="14.33203125" customWidth="1"/>
  </cols>
  <sheetData>
    <row r="1" spans="1:17" ht="20">
      <c r="A1" s="9" t="str">
        <f t="shared" ref="A1:A47" ca="1" si="0">MID(CELL("filename",A1),FIND("]",CELL("filename",A1))+1,256)</f>
        <v>utility IV</v>
      </c>
      <c r="B1" s="106">
        <f>ROW()</f>
        <v>1</v>
      </c>
      <c r="C1" s="9" t="str">
        <f>summary!J6</f>
        <v>0719</v>
      </c>
      <c r="D1" s="9" t="str">
        <f>summary!Q8</f>
        <v>2016</v>
      </c>
      <c r="E1" s="9" t="s">
        <v>1849</v>
      </c>
      <c r="F1" s="9" t="s">
        <v>1912</v>
      </c>
      <c r="G1" s="9" t="str">
        <f>F1&amp;ROW()</f>
        <v>u4bn1</v>
      </c>
      <c r="I1" s="112"/>
      <c r="J1" s="244" t="s">
        <v>1953</v>
      </c>
      <c r="K1" s="244"/>
      <c r="L1" s="244"/>
      <c r="M1" s="244"/>
      <c r="N1" s="244"/>
      <c r="O1" s="244"/>
      <c r="P1" s="21"/>
      <c r="Q1" s="21"/>
    </row>
    <row r="2" spans="1:17" ht="17.5">
      <c r="A2" s="9" t="str">
        <f t="shared" ca="1" si="0"/>
        <v>utility IV</v>
      </c>
      <c r="B2" s="106">
        <f>ROW()</f>
        <v>2</v>
      </c>
      <c r="C2" s="9" t="str">
        <f>summary!J6</f>
        <v>0719</v>
      </c>
      <c r="D2" s="9" t="str">
        <f>summary!Q8</f>
        <v>2016</v>
      </c>
      <c r="E2" s="9" t="s">
        <v>1849</v>
      </c>
      <c r="F2" s="9" t="s">
        <v>1912</v>
      </c>
      <c r="G2" s="9" t="str">
        <f t="shared" ref="G2:G46" si="1">F2&amp;ROW()</f>
        <v>u4bn2</v>
      </c>
      <c r="I2" s="113" t="s">
        <v>1895</v>
      </c>
      <c r="J2" s="251" t="s">
        <v>1905</v>
      </c>
      <c r="K2" s="251"/>
      <c r="L2" s="251"/>
      <c r="M2" s="35" t="s">
        <v>1909</v>
      </c>
      <c r="N2" s="22"/>
      <c r="O2" s="22"/>
      <c r="P2" s="22"/>
      <c r="Q2" s="22"/>
    </row>
    <row r="3" spans="1:17">
      <c r="A3" s="9" t="str">
        <f t="shared" ca="1" si="0"/>
        <v>utility IV</v>
      </c>
      <c r="B3" s="106">
        <f>ROW()</f>
        <v>3</v>
      </c>
      <c r="C3" s="9" t="str">
        <f>summary!J6</f>
        <v>0719</v>
      </c>
      <c r="D3" s="9" t="str">
        <f>summary!Q8</f>
        <v>2016</v>
      </c>
      <c r="E3" s="9" t="s">
        <v>1849</v>
      </c>
      <c r="F3" s="9" t="s">
        <v>1912</v>
      </c>
      <c r="G3" s="9" t="str">
        <f t="shared" si="1"/>
        <v>u4bn3</v>
      </c>
      <c r="I3" s="114" t="s">
        <v>1766</v>
      </c>
      <c r="J3" s="36" t="s">
        <v>1776</v>
      </c>
      <c r="K3" s="36"/>
      <c r="L3" s="36"/>
      <c r="M3" s="36"/>
      <c r="N3" s="42"/>
      <c r="O3" s="155">
        <v>0</v>
      </c>
      <c r="P3" s="53"/>
      <c r="Q3" s="22"/>
    </row>
    <row r="4" spans="1:17">
      <c r="A4" s="9" t="str">
        <f t="shared" ca="1" si="0"/>
        <v>utility IV</v>
      </c>
      <c r="B4" s="106">
        <f>ROW()</f>
        <v>4</v>
      </c>
      <c r="C4" s="9" t="str">
        <f>summary!J6</f>
        <v>0719</v>
      </c>
      <c r="D4" s="9" t="str">
        <f>summary!Q8</f>
        <v>2016</v>
      </c>
      <c r="E4" s="9" t="s">
        <v>1849</v>
      </c>
      <c r="F4" s="9" t="s">
        <v>1912</v>
      </c>
      <c r="G4" s="9" t="str">
        <f t="shared" si="1"/>
        <v>u4bn4</v>
      </c>
      <c r="I4" s="114" t="s">
        <v>1767</v>
      </c>
      <c r="J4" s="36" t="s">
        <v>1777</v>
      </c>
      <c r="K4" s="36"/>
      <c r="L4" s="36"/>
      <c r="M4" s="36"/>
      <c r="N4" s="53"/>
      <c r="O4" s="51"/>
      <c r="P4" s="53"/>
      <c r="Q4" s="22"/>
    </row>
    <row r="5" spans="1:17">
      <c r="A5" s="9" t="str">
        <f t="shared" ca="1" si="0"/>
        <v>utility IV</v>
      </c>
      <c r="B5" s="106">
        <f>ROW()</f>
        <v>5</v>
      </c>
      <c r="C5" s="9" t="str">
        <f>summary!J6</f>
        <v>0719</v>
      </c>
      <c r="D5" s="9" t="str">
        <f>summary!Q8</f>
        <v>2016</v>
      </c>
      <c r="E5" s="9" t="s">
        <v>1849</v>
      </c>
      <c r="F5" s="9" t="s">
        <v>1912</v>
      </c>
      <c r="G5" s="9" t="str">
        <f t="shared" si="1"/>
        <v>u4bn5</v>
      </c>
      <c r="I5" s="114"/>
      <c r="J5" s="36" t="s">
        <v>1778</v>
      </c>
      <c r="K5" s="36" t="s">
        <v>1755</v>
      </c>
      <c r="L5" s="36"/>
      <c r="M5" s="36"/>
      <c r="N5" s="42"/>
      <c r="O5" s="155">
        <v>0</v>
      </c>
      <c r="P5" s="53"/>
      <c r="Q5" s="22"/>
    </row>
    <row r="6" spans="1:17">
      <c r="A6" s="9" t="str">
        <f t="shared" ca="1" si="0"/>
        <v>utility IV</v>
      </c>
      <c r="B6" s="106">
        <f>ROW()</f>
        <v>6</v>
      </c>
      <c r="C6" s="9" t="str">
        <f>summary!J6</f>
        <v>0719</v>
      </c>
      <c r="D6" s="9" t="str">
        <f>summary!Q8</f>
        <v>2016</v>
      </c>
      <c r="E6" s="9" t="s">
        <v>1849</v>
      </c>
      <c r="F6" s="9" t="s">
        <v>1912</v>
      </c>
      <c r="G6" s="9" t="str">
        <f t="shared" si="1"/>
        <v>u4bn6</v>
      </c>
      <c r="I6" s="114"/>
      <c r="J6" s="36" t="s">
        <v>1779</v>
      </c>
      <c r="K6" s="36" t="s">
        <v>1780</v>
      </c>
      <c r="L6" s="36"/>
      <c r="M6" s="36" t="s">
        <v>22</v>
      </c>
      <c r="N6" s="42"/>
      <c r="O6" s="155">
        <v>0</v>
      </c>
      <c r="P6" s="53"/>
      <c r="Q6" s="22"/>
    </row>
    <row r="7" spans="1:17">
      <c r="A7" s="9" t="str">
        <f t="shared" ca="1" si="0"/>
        <v>utility IV</v>
      </c>
      <c r="B7" s="106">
        <f>ROW()</f>
        <v>7</v>
      </c>
      <c r="C7" s="9" t="str">
        <f>summary!J6</f>
        <v>0719</v>
      </c>
      <c r="D7" s="9" t="str">
        <f>summary!Q8</f>
        <v>2016</v>
      </c>
      <c r="E7" s="9" t="s">
        <v>1849</v>
      </c>
      <c r="F7" s="9" t="s">
        <v>1912</v>
      </c>
      <c r="G7" s="9" t="str">
        <f t="shared" si="1"/>
        <v>u4bn7</v>
      </c>
      <c r="I7" s="115">
        <v>3</v>
      </c>
      <c r="J7" s="36" t="s">
        <v>1781</v>
      </c>
      <c r="K7" s="36"/>
      <c r="L7" s="36"/>
      <c r="M7" s="36"/>
      <c r="N7" s="53"/>
      <c r="O7" s="159"/>
      <c r="P7" s="53"/>
      <c r="Q7" s="22"/>
    </row>
    <row r="8" spans="1:17">
      <c r="A8" s="9" t="str">
        <f t="shared" ca="1" si="0"/>
        <v>utility IV</v>
      </c>
      <c r="B8" s="106">
        <f>ROW()</f>
        <v>8</v>
      </c>
      <c r="C8" s="9" t="str">
        <f>summary!J6</f>
        <v>0719</v>
      </c>
      <c r="D8" s="9" t="str">
        <f>summary!Q8</f>
        <v>2016</v>
      </c>
      <c r="E8" s="9" t="s">
        <v>1849</v>
      </c>
      <c r="F8" s="9" t="s">
        <v>1912</v>
      </c>
      <c r="G8" s="9" t="str">
        <f t="shared" si="1"/>
        <v>u4bn8</v>
      </c>
      <c r="I8" s="114"/>
      <c r="J8" s="36" t="s">
        <v>1778</v>
      </c>
      <c r="K8" s="36" t="s">
        <v>1755</v>
      </c>
      <c r="L8" s="36"/>
      <c r="M8" s="36"/>
      <c r="N8" s="42"/>
      <c r="O8" s="155">
        <v>0</v>
      </c>
      <c r="P8" s="53"/>
      <c r="Q8" s="22"/>
    </row>
    <row r="9" spans="1:17">
      <c r="A9" s="9" t="str">
        <f t="shared" ca="1" si="0"/>
        <v>utility IV</v>
      </c>
      <c r="B9" s="106">
        <f>ROW()</f>
        <v>9</v>
      </c>
      <c r="C9" s="9" t="str">
        <f>summary!J6</f>
        <v>0719</v>
      </c>
      <c r="D9" s="9" t="str">
        <f>summary!Q8</f>
        <v>2016</v>
      </c>
      <c r="E9" s="9" t="s">
        <v>1849</v>
      </c>
      <c r="F9" s="9" t="s">
        <v>1912</v>
      </c>
      <c r="G9" s="9" t="str">
        <f t="shared" si="1"/>
        <v>u4bn9</v>
      </c>
      <c r="I9" s="114"/>
      <c r="J9" s="36" t="s">
        <v>1779</v>
      </c>
      <c r="K9" s="36" t="s">
        <v>1780</v>
      </c>
      <c r="L9" s="36"/>
      <c r="M9" s="36"/>
      <c r="N9" s="42"/>
      <c r="O9" s="155">
        <v>0</v>
      </c>
      <c r="P9" s="53"/>
      <c r="Q9" s="22"/>
    </row>
    <row r="10" spans="1:17">
      <c r="A10" s="9" t="str">
        <f t="shared" ca="1" si="0"/>
        <v>utility IV</v>
      </c>
      <c r="B10" s="106">
        <f>ROW()</f>
        <v>10</v>
      </c>
      <c r="C10" s="9" t="str">
        <f>summary!J6</f>
        <v>0719</v>
      </c>
      <c r="D10" s="9" t="str">
        <f>summary!Q8</f>
        <v>2016</v>
      </c>
      <c r="E10" s="9" t="s">
        <v>1849</v>
      </c>
      <c r="F10" s="9" t="s">
        <v>1912</v>
      </c>
      <c r="G10" s="9" t="str">
        <f t="shared" si="1"/>
        <v>u4bn10</v>
      </c>
      <c r="I10" s="114">
        <v>4</v>
      </c>
      <c r="J10" s="36" t="s">
        <v>1782</v>
      </c>
      <c r="K10" s="36"/>
      <c r="L10" s="36"/>
      <c r="M10" s="36"/>
      <c r="N10" s="53"/>
      <c r="O10" s="51"/>
      <c r="P10" s="53"/>
      <c r="Q10" s="22"/>
    </row>
    <row r="11" spans="1:17">
      <c r="A11" s="9" t="str">
        <f t="shared" ca="1" si="0"/>
        <v>utility IV</v>
      </c>
      <c r="B11" s="106">
        <f>ROW()</f>
        <v>11</v>
      </c>
      <c r="C11" s="9" t="str">
        <f>summary!J6</f>
        <v>0719</v>
      </c>
      <c r="D11" s="9" t="str">
        <f>summary!Q8</f>
        <v>2016</v>
      </c>
      <c r="E11" s="9" t="s">
        <v>1849</v>
      </c>
      <c r="F11" s="9" t="s">
        <v>1912</v>
      </c>
      <c r="G11" s="9" t="str">
        <f t="shared" si="1"/>
        <v>u4bn11</v>
      </c>
      <c r="I11" s="114"/>
      <c r="J11" s="36" t="s">
        <v>1778</v>
      </c>
      <c r="K11" s="36" t="s">
        <v>1755</v>
      </c>
      <c r="L11" s="36"/>
      <c r="M11" s="36"/>
      <c r="N11" s="42"/>
      <c r="O11" s="155">
        <v>0</v>
      </c>
      <c r="P11" s="53"/>
      <c r="Q11" s="22"/>
    </row>
    <row r="12" spans="1:17">
      <c r="A12" s="9" t="str">
        <f t="shared" ca="1" si="0"/>
        <v>utility IV</v>
      </c>
      <c r="B12" s="106">
        <f>ROW()</f>
        <v>12</v>
      </c>
      <c r="C12" s="9" t="str">
        <f>summary!J6</f>
        <v>0719</v>
      </c>
      <c r="D12" s="9" t="str">
        <f>summary!Q8</f>
        <v>2016</v>
      </c>
      <c r="E12" s="9" t="s">
        <v>1849</v>
      </c>
      <c r="F12" s="9" t="s">
        <v>1912</v>
      </c>
      <c r="G12" s="9" t="str">
        <f t="shared" si="1"/>
        <v>u4bn12</v>
      </c>
      <c r="I12" s="114"/>
      <c r="J12" s="36" t="s">
        <v>1779</v>
      </c>
      <c r="K12" s="36" t="s">
        <v>1780</v>
      </c>
      <c r="L12" s="36"/>
      <c r="M12" s="36"/>
      <c r="N12" s="42"/>
      <c r="O12" s="155">
        <v>0</v>
      </c>
      <c r="P12" s="53"/>
      <c r="Q12" s="22"/>
    </row>
    <row r="13" spans="1:17">
      <c r="A13" s="9" t="str">
        <f t="shared" ca="1" si="0"/>
        <v>utility IV</v>
      </c>
      <c r="B13" s="106">
        <f>ROW()</f>
        <v>13</v>
      </c>
      <c r="C13" s="9" t="str">
        <f>summary!J6</f>
        <v>0719</v>
      </c>
      <c r="D13" s="9" t="str">
        <f>summary!Q8</f>
        <v>2016</v>
      </c>
      <c r="E13" s="9" t="s">
        <v>1849</v>
      </c>
      <c r="F13" s="9" t="s">
        <v>1912</v>
      </c>
      <c r="G13" s="9" t="str">
        <f t="shared" si="1"/>
        <v>u4bn13</v>
      </c>
      <c r="I13" s="116">
        <v>5</v>
      </c>
      <c r="J13" s="36" t="s">
        <v>1783</v>
      </c>
      <c r="K13" s="36"/>
      <c r="L13" s="36"/>
      <c r="M13" s="36"/>
      <c r="N13" s="42"/>
      <c r="O13" s="72"/>
      <c r="P13" s="53"/>
      <c r="Q13" s="22"/>
    </row>
    <row r="14" spans="1:17">
      <c r="A14" s="9" t="str">
        <f t="shared" ca="1" si="0"/>
        <v>utility IV</v>
      </c>
      <c r="B14" s="106">
        <f>ROW()</f>
        <v>14</v>
      </c>
      <c r="C14" s="9" t="str">
        <f>summary!J6</f>
        <v>0719</v>
      </c>
      <c r="D14" s="9" t="str">
        <f>summary!Q8</f>
        <v>2016</v>
      </c>
      <c r="E14" s="9" t="s">
        <v>1849</v>
      </c>
      <c r="F14" s="9" t="s">
        <v>1912</v>
      </c>
      <c r="G14" s="9" t="str">
        <f t="shared" si="1"/>
        <v>u4bn14</v>
      </c>
      <c r="I14" s="114"/>
      <c r="J14" s="36" t="s">
        <v>1778</v>
      </c>
      <c r="K14" s="36" t="s">
        <v>1755</v>
      </c>
      <c r="L14" s="36"/>
      <c r="M14" s="36"/>
      <c r="N14" s="42"/>
      <c r="O14" s="155">
        <v>0</v>
      </c>
      <c r="P14" s="53"/>
      <c r="Q14" s="22"/>
    </row>
    <row r="15" spans="1:17">
      <c r="A15" s="9" t="str">
        <f t="shared" ca="1" si="0"/>
        <v>utility IV</v>
      </c>
      <c r="B15" s="106">
        <f>ROW()</f>
        <v>15</v>
      </c>
      <c r="C15" s="9" t="str">
        <f>summary!J6</f>
        <v>0719</v>
      </c>
      <c r="D15" s="9" t="str">
        <f>summary!Q8</f>
        <v>2016</v>
      </c>
      <c r="E15" s="9" t="s">
        <v>1849</v>
      </c>
      <c r="F15" s="9" t="s">
        <v>1912</v>
      </c>
      <c r="G15" s="9" t="str">
        <f t="shared" si="1"/>
        <v>u4bn15</v>
      </c>
      <c r="I15" s="114"/>
      <c r="J15" s="36" t="s">
        <v>1779</v>
      </c>
      <c r="K15" s="36" t="s">
        <v>1780</v>
      </c>
      <c r="L15" s="36"/>
      <c r="M15" s="36"/>
      <c r="N15" s="42"/>
      <c r="O15" s="157">
        <v>0</v>
      </c>
      <c r="P15" s="53"/>
      <c r="Q15" s="22"/>
    </row>
    <row r="16" spans="1:17" ht="16" thickBot="1">
      <c r="A16" s="9" t="str">
        <f t="shared" ca="1" si="0"/>
        <v>utility IV</v>
      </c>
      <c r="B16" s="106">
        <f>ROW()</f>
        <v>16</v>
      </c>
      <c r="C16" s="9" t="str">
        <f>summary!J6</f>
        <v>0719</v>
      </c>
      <c r="D16" s="9" t="str">
        <f>summary!Q8</f>
        <v>2016</v>
      </c>
      <c r="E16" s="9" t="s">
        <v>1849</v>
      </c>
      <c r="F16" s="9" t="s">
        <v>1912</v>
      </c>
      <c r="G16" s="9" t="str">
        <f t="shared" si="1"/>
        <v>u4bn16</v>
      </c>
      <c r="I16" s="116">
        <v>6</v>
      </c>
      <c r="J16" s="36" t="s">
        <v>23</v>
      </c>
      <c r="K16" s="36"/>
      <c r="L16" s="36"/>
      <c r="M16" s="36"/>
      <c r="N16" s="52"/>
      <c r="O16" s="96"/>
      <c r="P16" s="87">
        <f>SUM(O3:O15)</f>
        <v>0</v>
      </c>
    </row>
    <row r="17" spans="1:18" ht="16" thickTop="1">
      <c r="A17" s="9" t="str">
        <f t="shared" ca="1" si="0"/>
        <v>utility IV</v>
      </c>
      <c r="B17" s="106">
        <f>ROW()</f>
        <v>17</v>
      </c>
      <c r="C17" s="9" t="str">
        <f>summary!J6</f>
        <v>0719</v>
      </c>
      <c r="D17" s="9" t="str">
        <f>summary!Q8</f>
        <v>2016</v>
      </c>
      <c r="E17" s="9" t="s">
        <v>1849</v>
      </c>
      <c r="F17" s="9" t="s">
        <v>1912</v>
      </c>
      <c r="G17" s="9" t="str">
        <f t="shared" si="1"/>
        <v>u4bn17</v>
      </c>
      <c r="I17" s="117"/>
      <c r="J17" s="57"/>
      <c r="K17" s="58"/>
      <c r="L17" s="58"/>
      <c r="M17" s="58"/>
      <c r="N17" s="59"/>
      <c r="O17" s="60"/>
      <c r="P17" s="61"/>
    </row>
    <row r="18" spans="1:18">
      <c r="A18" s="9" t="str">
        <f t="shared" ca="1" si="0"/>
        <v>utility IV</v>
      </c>
      <c r="B18" s="106">
        <f>ROW()</f>
        <v>18</v>
      </c>
      <c r="C18" s="9" t="str">
        <f>summary!J6</f>
        <v>0719</v>
      </c>
      <c r="D18" s="9" t="str">
        <f>summary!Q8</f>
        <v>2016</v>
      </c>
      <c r="E18" s="9" t="s">
        <v>1849</v>
      </c>
      <c r="F18" s="9" t="s">
        <v>1912</v>
      </c>
      <c r="G18" s="9" t="str">
        <f t="shared" si="1"/>
        <v>u4bn18</v>
      </c>
    </row>
    <row r="19" spans="1:18">
      <c r="A19" s="9" t="str">
        <f t="shared" ca="1" si="0"/>
        <v>utility IV</v>
      </c>
      <c r="B19" s="106">
        <f>ROW()</f>
        <v>19</v>
      </c>
      <c r="C19" s="9" t="str">
        <f>summary!J6</f>
        <v>0719</v>
      </c>
      <c r="D19" s="9" t="str">
        <f>summary!Q8</f>
        <v>2016</v>
      </c>
      <c r="E19" s="9" t="s">
        <v>1849</v>
      </c>
      <c r="F19" s="9" t="s">
        <v>1912</v>
      </c>
      <c r="G19" s="9" t="str">
        <f t="shared" si="1"/>
        <v>u4bn19</v>
      </c>
      <c r="I19" s="112"/>
      <c r="J19" s="252" t="s">
        <v>1884</v>
      </c>
      <c r="K19" s="252"/>
      <c r="L19" s="252"/>
      <c r="M19" s="252"/>
      <c r="N19" s="252"/>
      <c r="O19" s="252"/>
      <c r="P19" s="252"/>
    </row>
    <row r="20" spans="1:18">
      <c r="A20" s="9" t="str">
        <f t="shared" ca="1" si="0"/>
        <v>utility IV</v>
      </c>
      <c r="B20" s="106">
        <f>ROW()</f>
        <v>20</v>
      </c>
      <c r="C20" s="9" t="str">
        <f>summary!J6</f>
        <v>0719</v>
      </c>
      <c r="D20" s="9" t="str">
        <f>summary!Q8</f>
        <v>2016</v>
      </c>
      <c r="E20" s="9" t="s">
        <v>1849</v>
      </c>
      <c r="F20" s="9" t="s">
        <v>1912</v>
      </c>
      <c r="G20" s="9" t="str">
        <f t="shared" si="1"/>
        <v>u4bn20</v>
      </c>
      <c r="I20" s="112"/>
      <c r="J20" s="252" t="s">
        <v>1837</v>
      </c>
      <c r="K20" s="252"/>
      <c r="L20" s="252"/>
      <c r="M20" s="252"/>
      <c r="N20" s="252"/>
      <c r="O20" s="252"/>
      <c r="P20" s="252"/>
    </row>
    <row r="21" spans="1:18" ht="24" customHeight="1">
      <c r="A21" s="9" t="str">
        <f t="shared" ca="1" si="0"/>
        <v>utility IV</v>
      </c>
      <c r="B21" s="106">
        <f>ROW()</f>
        <v>21</v>
      </c>
      <c r="C21" s="9" t="str">
        <f>summary!J6</f>
        <v>0719</v>
      </c>
      <c r="D21" s="9" t="str">
        <f>summary!Q8</f>
        <v>2016</v>
      </c>
      <c r="E21" s="9" t="s">
        <v>1849</v>
      </c>
      <c r="F21" s="9" t="s">
        <v>1912</v>
      </c>
      <c r="G21" s="9" t="str">
        <f t="shared" si="1"/>
        <v>u4bn21</v>
      </c>
      <c r="I21" s="114" t="s">
        <v>1766</v>
      </c>
      <c r="J21" s="36" t="s">
        <v>1945</v>
      </c>
      <c r="K21" s="36"/>
      <c r="L21" s="36"/>
      <c r="M21" s="36"/>
      <c r="N21" s="36"/>
      <c r="O21" s="91"/>
      <c r="P21" s="155">
        <v>0</v>
      </c>
    </row>
    <row r="22" spans="1:18">
      <c r="A22" s="9" t="str">
        <f t="shared" ca="1" si="0"/>
        <v>utility IV</v>
      </c>
      <c r="B22" s="106">
        <f>ROW()</f>
        <v>22</v>
      </c>
      <c r="C22" s="9" t="str">
        <f>summary!J6</f>
        <v>0719</v>
      </c>
      <c r="D22" s="9" t="str">
        <f>summary!Q8</f>
        <v>2016</v>
      </c>
      <c r="E22" s="9" t="s">
        <v>1849</v>
      </c>
      <c r="F22" s="9" t="s">
        <v>1912</v>
      </c>
      <c r="G22" s="9" t="str">
        <f t="shared" si="1"/>
        <v>u4bn22</v>
      </c>
      <c r="I22" s="114" t="s">
        <v>1767</v>
      </c>
      <c r="J22" s="36" t="s">
        <v>1838</v>
      </c>
      <c r="K22" s="36"/>
      <c r="L22" s="36"/>
      <c r="M22" s="36"/>
      <c r="N22" s="91"/>
      <c r="O22" s="155">
        <v>0</v>
      </c>
      <c r="P22" s="8"/>
      <c r="Q22" s="21"/>
      <c r="R22" s="21"/>
    </row>
    <row r="23" spans="1:18">
      <c r="A23" s="9" t="str">
        <f t="shared" ca="1" si="0"/>
        <v>utility IV</v>
      </c>
      <c r="B23" s="106">
        <f>ROW()</f>
        <v>23</v>
      </c>
      <c r="C23" s="9" t="str">
        <f>summary!J6</f>
        <v>0719</v>
      </c>
      <c r="D23" s="9" t="str">
        <f>summary!Q8</f>
        <v>2016</v>
      </c>
      <c r="E23" s="9" t="s">
        <v>1849</v>
      </c>
      <c r="F23" s="9" t="s">
        <v>1912</v>
      </c>
      <c r="G23" s="9" t="str">
        <f t="shared" si="1"/>
        <v>u4bn23</v>
      </c>
      <c r="I23" s="114" t="s">
        <v>1768</v>
      </c>
      <c r="J23" s="36" t="s">
        <v>1946</v>
      </c>
      <c r="K23" s="36"/>
      <c r="L23" s="36"/>
      <c r="M23" s="36"/>
      <c r="N23" s="36"/>
      <c r="O23" s="36"/>
      <c r="P23" s="36"/>
      <c r="Q23" s="21"/>
      <c r="R23" s="21"/>
    </row>
    <row r="24" spans="1:18">
      <c r="A24" s="9" t="str">
        <f t="shared" ca="1" si="0"/>
        <v>utility IV</v>
      </c>
      <c r="B24" s="106">
        <f>ROW()</f>
        <v>24</v>
      </c>
      <c r="C24" s="9" t="str">
        <f>summary!J6</f>
        <v>0719</v>
      </c>
      <c r="D24" s="9" t="str">
        <f>summary!Q8</f>
        <v>2016</v>
      </c>
      <c r="E24" s="9" t="s">
        <v>1849</v>
      </c>
      <c r="F24" s="9" t="s">
        <v>1912</v>
      </c>
      <c r="G24" s="9" t="str">
        <f t="shared" si="1"/>
        <v>u4bn24</v>
      </c>
      <c r="I24" s="114"/>
      <c r="J24" s="36"/>
      <c r="K24" s="36" t="s">
        <v>1778</v>
      </c>
      <c r="L24" s="36" t="s">
        <v>1839</v>
      </c>
      <c r="M24" s="36"/>
      <c r="N24" s="155">
        <v>0</v>
      </c>
      <c r="O24" s="8"/>
      <c r="P24" s="36"/>
      <c r="Q24" s="21"/>
      <c r="R24" s="21"/>
    </row>
    <row r="25" spans="1:18">
      <c r="A25" s="9" t="str">
        <f t="shared" ca="1" si="0"/>
        <v>utility IV</v>
      </c>
      <c r="B25" s="106">
        <f>ROW()</f>
        <v>25</v>
      </c>
      <c r="C25" s="9" t="str">
        <f>summary!J6</f>
        <v>0719</v>
      </c>
      <c r="D25" s="9" t="str">
        <f>summary!Q8</f>
        <v>2016</v>
      </c>
      <c r="E25" s="9" t="s">
        <v>1849</v>
      </c>
      <c r="F25" s="9" t="s">
        <v>1912</v>
      </c>
      <c r="G25" s="9" t="str">
        <f t="shared" si="1"/>
        <v>u4bn25</v>
      </c>
      <c r="I25" s="114"/>
      <c r="J25" s="36"/>
      <c r="K25" s="36" t="s">
        <v>1779</v>
      </c>
      <c r="L25" s="36" t="s">
        <v>1840</v>
      </c>
      <c r="M25" s="36"/>
      <c r="N25" s="155">
        <v>0</v>
      </c>
      <c r="O25" s="8"/>
      <c r="P25" s="36"/>
      <c r="Q25" s="21"/>
      <c r="R25" s="21"/>
    </row>
    <row r="26" spans="1:18">
      <c r="A26" s="9" t="str">
        <f t="shared" ca="1" si="0"/>
        <v>utility IV</v>
      </c>
      <c r="B26" s="106">
        <f>ROW()</f>
        <v>26</v>
      </c>
      <c r="C26" s="9" t="str">
        <f>summary!J6</f>
        <v>0719</v>
      </c>
      <c r="D26" s="9" t="str">
        <f>summary!Q8</f>
        <v>2016</v>
      </c>
      <c r="E26" s="9" t="s">
        <v>1849</v>
      </c>
      <c r="F26" s="9" t="s">
        <v>1912</v>
      </c>
      <c r="G26" s="9" t="str">
        <f t="shared" si="1"/>
        <v>u4bn26</v>
      </c>
      <c r="I26" s="114"/>
      <c r="J26" s="36"/>
      <c r="K26" s="36" t="s">
        <v>1789</v>
      </c>
      <c r="L26" s="36" t="s">
        <v>1759</v>
      </c>
      <c r="M26" s="36"/>
      <c r="N26" s="155">
        <v>0</v>
      </c>
      <c r="O26" s="8"/>
      <c r="P26" s="36"/>
      <c r="Q26" s="21"/>
      <c r="R26" s="21"/>
    </row>
    <row r="27" spans="1:18">
      <c r="A27" s="9" t="str">
        <f t="shared" ca="1" si="0"/>
        <v>utility IV</v>
      </c>
      <c r="B27" s="106">
        <f>ROW()</f>
        <v>27</v>
      </c>
      <c r="C27" s="9" t="str">
        <f>summary!J6</f>
        <v>0719</v>
      </c>
      <c r="D27" s="9" t="str">
        <f>summary!Q8</f>
        <v>2016</v>
      </c>
      <c r="E27" s="9" t="s">
        <v>1849</v>
      </c>
      <c r="F27" s="9" t="s">
        <v>1912</v>
      </c>
      <c r="G27" s="9" t="str">
        <f t="shared" si="1"/>
        <v>u4bn27</v>
      </c>
      <c r="I27" s="114"/>
      <c r="J27" s="36"/>
      <c r="K27" s="36" t="s">
        <v>1790</v>
      </c>
      <c r="L27" s="36" t="s">
        <v>1841</v>
      </c>
      <c r="M27" s="36"/>
      <c r="N27" s="155">
        <v>0</v>
      </c>
      <c r="O27" s="8"/>
      <c r="P27" s="36"/>
      <c r="Q27" s="21"/>
      <c r="R27" s="21"/>
    </row>
    <row r="28" spans="1:18">
      <c r="A28" s="9" t="str">
        <f t="shared" ca="1" si="0"/>
        <v>utility IV</v>
      </c>
      <c r="B28" s="106">
        <f>ROW()</f>
        <v>28</v>
      </c>
      <c r="C28" s="9" t="str">
        <f>summary!J6</f>
        <v>0719</v>
      </c>
      <c r="D28" s="9" t="str">
        <f>summary!Q8</f>
        <v>2016</v>
      </c>
      <c r="E28" s="9" t="s">
        <v>1849</v>
      </c>
      <c r="F28" s="9" t="s">
        <v>1912</v>
      </c>
      <c r="G28" s="9" t="str">
        <f t="shared" si="1"/>
        <v>u4bn28</v>
      </c>
      <c r="I28" s="114" t="s">
        <v>1769</v>
      </c>
      <c r="J28" s="36" t="s">
        <v>1947</v>
      </c>
      <c r="K28" s="36"/>
      <c r="L28" s="36"/>
      <c r="M28" s="36"/>
      <c r="N28" s="92"/>
      <c r="O28" s="8"/>
      <c r="P28" s="36"/>
      <c r="Q28" s="21"/>
      <c r="R28" s="21"/>
    </row>
    <row r="29" spans="1:18">
      <c r="A29" s="9" t="str">
        <f t="shared" ca="1" si="0"/>
        <v>utility IV</v>
      </c>
      <c r="B29" s="106">
        <f>ROW()</f>
        <v>29</v>
      </c>
      <c r="C29" s="9" t="str">
        <f>summary!J6</f>
        <v>0719</v>
      </c>
      <c r="D29" s="9" t="str">
        <f>summary!Q8</f>
        <v>2016</v>
      </c>
      <c r="E29" s="9" t="s">
        <v>1849</v>
      </c>
      <c r="F29" s="9" t="s">
        <v>1912</v>
      </c>
      <c r="G29" s="9" t="str">
        <f t="shared" si="1"/>
        <v>u4bn29</v>
      </c>
      <c r="I29" s="114"/>
      <c r="J29" s="36"/>
      <c r="K29" s="36" t="s">
        <v>1778</v>
      </c>
      <c r="L29" s="36" t="s">
        <v>1948</v>
      </c>
      <c r="M29" s="36"/>
      <c r="N29" s="155">
        <v>0</v>
      </c>
      <c r="O29" s="8"/>
      <c r="P29" s="36"/>
      <c r="Q29" s="21"/>
      <c r="R29" s="21"/>
    </row>
    <row r="30" spans="1:18">
      <c r="A30" s="9" t="str">
        <f t="shared" ca="1" si="0"/>
        <v>utility IV</v>
      </c>
      <c r="B30" s="106">
        <f>ROW()</f>
        <v>30</v>
      </c>
      <c r="C30" s="9" t="str">
        <f>summary!J6</f>
        <v>0719</v>
      </c>
      <c r="D30" s="9" t="str">
        <f>summary!Q8</f>
        <v>2016</v>
      </c>
      <c r="E30" s="9" t="s">
        <v>1849</v>
      </c>
      <c r="F30" s="9" t="s">
        <v>1912</v>
      </c>
      <c r="G30" s="9" t="str">
        <f t="shared" si="1"/>
        <v>u4bn30</v>
      </c>
      <c r="I30" s="114"/>
      <c r="K30" s="36" t="s">
        <v>1779</v>
      </c>
      <c r="L30" s="36" t="s">
        <v>1842</v>
      </c>
      <c r="N30" s="155">
        <v>0</v>
      </c>
      <c r="O30" s="8"/>
      <c r="P30" s="36"/>
      <c r="Q30" s="21"/>
      <c r="R30" s="21"/>
    </row>
    <row r="31" spans="1:18">
      <c r="A31" s="9" t="str">
        <f t="shared" ca="1" si="0"/>
        <v>utility IV</v>
      </c>
      <c r="B31" s="106">
        <f>ROW()</f>
        <v>31</v>
      </c>
      <c r="C31" s="9" t="str">
        <f>summary!J6</f>
        <v>0719</v>
      </c>
      <c r="D31" s="9" t="str">
        <f>summary!Q8</f>
        <v>2016</v>
      </c>
      <c r="E31" s="9" t="s">
        <v>1849</v>
      </c>
      <c r="F31" s="9" t="s">
        <v>1912</v>
      </c>
      <c r="G31" s="9" t="str">
        <f t="shared" si="1"/>
        <v>u4bn31</v>
      </c>
      <c r="I31" s="114" t="s">
        <v>1771</v>
      </c>
      <c r="J31" s="36" t="s">
        <v>1949</v>
      </c>
      <c r="K31" s="36"/>
      <c r="L31" s="36"/>
      <c r="M31" s="36"/>
      <c r="N31" s="155">
        <v>0</v>
      </c>
      <c r="O31" s="8"/>
      <c r="P31" s="36"/>
      <c r="Q31" s="21"/>
      <c r="R31" s="21"/>
    </row>
    <row r="32" spans="1:18" ht="16" thickBot="1">
      <c r="A32" s="9" t="str">
        <f t="shared" ca="1" si="0"/>
        <v>utility IV</v>
      </c>
      <c r="B32" s="106">
        <f>ROW()</f>
        <v>32</v>
      </c>
      <c r="C32" s="9" t="str">
        <f>summary!J6</f>
        <v>0719</v>
      </c>
      <c r="D32" s="9" t="str">
        <f>summary!Q8</f>
        <v>2016</v>
      </c>
      <c r="E32" s="9" t="s">
        <v>1849</v>
      </c>
      <c r="F32" s="9" t="s">
        <v>1912</v>
      </c>
      <c r="G32" s="9" t="str">
        <f t="shared" si="1"/>
        <v>u4bn32</v>
      </c>
      <c r="I32" s="114" t="s">
        <v>1772</v>
      </c>
      <c r="J32" s="36" t="s">
        <v>1843</v>
      </c>
      <c r="K32" s="36"/>
      <c r="L32" s="36"/>
      <c r="M32" s="36"/>
      <c r="N32" s="91"/>
      <c r="O32" s="93">
        <f>SUM(N24:N31)</f>
        <v>0</v>
      </c>
      <c r="P32" s="36"/>
      <c r="Q32" s="21"/>
    </row>
    <row r="33" spans="1:18" ht="16" thickTop="1">
      <c r="A33" s="9" t="str">
        <f t="shared" ca="1" si="0"/>
        <v>utility IV</v>
      </c>
      <c r="B33" s="106">
        <f>ROW()</f>
        <v>33</v>
      </c>
      <c r="C33" s="9" t="str">
        <f>summary!J6</f>
        <v>0719</v>
      </c>
      <c r="D33" s="9" t="str">
        <f>summary!Q8</f>
        <v>2016</v>
      </c>
      <c r="E33" s="9" t="s">
        <v>1849</v>
      </c>
      <c r="F33" s="9" t="s">
        <v>1912</v>
      </c>
      <c r="G33" s="9" t="str">
        <f t="shared" si="1"/>
        <v>u4bn33</v>
      </c>
      <c r="I33" s="114" t="s">
        <v>1773</v>
      </c>
      <c r="J33" s="36" t="s">
        <v>1844</v>
      </c>
      <c r="K33" s="36"/>
      <c r="L33" s="36"/>
      <c r="M33" s="36"/>
      <c r="N33" s="36"/>
      <c r="O33" s="91"/>
      <c r="P33" s="50">
        <f>O22+O32</f>
        <v>0</v>
      </c>
    </row>
    <row r="34" spans="1:18">
      <c r="A34" s="9" t="str">
        <f t="shared" ca="1" si="0"/>
        <v>utility IV</v>
      </c>
      <c r="B34" s="106">
        <f>ROW()</f>
        <v>34</v>
      </c>
      <c r="C34" s="9" t="str">
        <f>summary!J6</f>
        <v>0719</v>
      </c>
      <c r="D34" s="9" t="str">
        <f>summary!Q8</f>
        <v>2016</v>
      </c>
      <c r="E34" s="9" t="s">
        <v>1849</v>
      </c>
      <c r="F34" s="9" t="s">
        <v>1912</v>
      </c>
      <c r="G34" s="9" t="str">
        <f t="shared" si="1"/>
        <v>u4bn34</v>
      </c>
      <c r="I34" s="114" t="s">
        <v>1774</v>
      </c>
      <c r="J34" s="36" t="s">
        <v>1845</v>
      </c>
      <c r="K34" s="36"/>
      <c r="L34" s="36"/>
      <c r="M34" s="36"/>
      <c r="N34" s="36"/>
      <c r="O34" s="91"/>
      <c r="P34" s="50">
        <f>IF((P21-P33)&gt;0,P21-P33,0)</f>
        <v>0</v>
      </c>
    </row>
    <row r="35" spans="1:18">
      <c r="A35" s="9" t="str">
        <f t="shared" ca="1" si="0"/>
        <v>utility IV</v>
      </c>
      <c r="B35" s="106">
        <f>ROW()</f>
        <v>35</v>
      </c>
      <c r="C35" s="9" t="str">
        <f>summary!J6</f>
        <v>0719</v>
      </c>
      <c r="D35" s="9" t="str">
        <f>summary!Q8</f>
        <v>2016</v>
      </c>
      <c r="E35" s="9" t="s">
        <v>1849</v>
      </c>
      <c r="F35" s="9" t="s">
        <v>1912</v>
      </c>
      <c r="G35" s="9" t="str">
        <f t="shared" si="1"/>
        <v>u4bn35</v>
      </c>
      <c r="I35" s="114" t="s">
        <v>1775</v>
      </c>
      <c r="J35" s="36" t="s">
        <v>1846</v>
      </c>
      <c r="K35" s="36"/>
      <c r="L35" s="36"/>
      <c r="M35" s="36"/>
      <c r="N35" s="36"/>
      <c r="O35" s="91"/>
      <c r="P35" s="50">
        <f>IF((P21-P33)&lt;0,ABS(P21-P33),0)</f>
        <v>0</v>
      </c>
    </row>
    <row r="36" spans="1:18">
      <c r="A36" s="9" t="str">
        <f t="shared" ca="1" si="0"/>
        <v>utility IV</v>
      </c>
      <c r="B36" s="106">
        <f>ROW()</f>
        <v>36</v>
      </c>
      <c r="C36" s="9" t="str">
        <f>summary!J6</f>
        <v>0719</v>
      </c>
      <c r="D36" s="9" t="str">
        <f>summary!Q8</f>
        <v>2016</v>
      </c>
      <c r="E36" s="9" t="s">
        <v>1849</v>
      </c>
      <c r="F36" s="9" t="s">
        <v>1912</v>
      </c>
      <c r="G36" s="9" t="str">
        <f t="shared" si="1"/>
        <v>u4bn36</v>
      </c>
      <c r="I36" s="114" t="s">
        <v>1784</v>
      </c>
      <c r="J36" s="36" t="s">
        <v>1847</v>
      </c>
      <c r="K36" s="36"/>
      <c r="L36" s="36"/>
      <c r="M36" s="36"/>
      <c r="N36" s="36"/>
      <c r="O36" s="91"/>
      <c r="P36" s="50">
        <f>O32</f>
        <v>0</v>
      </c>
    </row>
    <row r="37" spans="1:18">
      <c r="A37" s="9" t="str">
        <f t="shared" ca="1" si="0"/>
        <v>utility IV</v>
      </c>
      <c r="B37" s="106">
        <f>ROW()</f>
        <v>37</v>
      </c>
      <c r="C37" s="9" t="str">
        <f>summary!J6</f>
        <v>0719</v>
      </c>
      <c r="D37" s="9" t="str">
        <f>summary!Q8</f>
        <v>2016</v>
      </c>
      <c r="E37" s="9" t="s">
        <v>1849</v>
      </c>
      <c r="F37" s="9" t="s">
        <v>1912</v>
      </c>
      <c r="G37" s="9" t="str">
        <f t="shared" si="1"/>
        <v>u4bn37</v>
      </c>
      <c r="I37" s="114" t="s">
        <v>1785</v>
      </c>
      <c r="J37" s="36" t="s">
        <v>1950</v>
      </c>
      <c r="K37" s="36"/>
      <c r="L37" s="36"/>
      <c r="M37" s="36"/>
      <c r="N37" s="36"/>
      <c r="O37" s="91"/>
      <c r="P37" s="50">
        <f>IF(P35&lt;P36,P35*1,P36*1)</f>
        <v>0</v>
      </c>
    </row>
    <row r="38" spans="1:18">
      <c r="A38" s="9" t="str">
        <f t="shared" ca="1" si="0"/>
        <v>utility IV</v>
      </c>
      <c r="B38" s="106">
        <f>ROW()</f>
        <v>38</v>
      </c>
      <c r="C38" s="9" t="str">
        <f>summary!J6</f>
        <v>0719</v>
      </c>
      <c r="D38" s="9" t="str">
        <f>summary!Q8</f>
        <v>2016</v>
      </c>
      <c r="E38" s="9" t="s">
        <v>1849</v>
      </c>
      <c r="F38" s="9" t="s">
        <v>1912</v>
      </c>
      <c r="G38" s="9" t="str">
        <f t="shared" si="1"/>
        <v>u4bn38</v>
      </c>
      <c r="I38" s="114"/>
      <c r="J38" s="36" t="s">
        <v>1922</v>
      </c>
      <c r="K38" s="36"/>
      <c r="L38" s="36"/>
      <c r="M38" s="36"/>
      <c r="N38" s="94"/>
      <c r="O38" s="36"/>
      <c r="P38" s="36"/>
      <c r="Q38" s="21"/>
      <c r="R38" s="21"/>
    </row>
    <row r="39" spans="1:18">
      <c r="A39" s="9" t="str">
        <f t="shared" ca="1" si="0"/>
        <v>utility IV</v>
      </c>
      <c r="B39" s="106">
        <f>ROW()</f>
        <v>39</v>
      </c>
      <c r="C39" s="9" t="str">
        <f>summary!J6</f>
        <v>0719</v>
      </c>
      <c r="D39" s="9" t="str">
        <f>summary!Q8</f>
        <v>2016</v>
      </c>
      <c r="E39" s="9" t="s">
        <v>1849</v>
      </c>
      <c r="F39" s="9" t="s">
        <v>1912</v>
      </c>
      <c r="G39" s="9" t="str">
        <f t="shared" si="1"/>
        <v>u4bn39</v>
      </c>
      <c r="I39" s="119"/>
      <c r="J39" s="8"/>
      <c r="K39" s="8"/>
      <c r="L39" s="8"/>
      <c r="M39" s="8"/>
      <c r="N39" s="8"/>
      <c r="O39" s="8"/>
      <c r="P39" s="8"/>
    </row>
    <row r="40" spans="1:18">
      <c r="A40" s="9" t="str">
        <f t="shared" ca="1" si="0"/>
        <v>utility IV</v>
      </c>
      <c r="B40" s="106">
        <f>ROW()</f>
        <v>40</v>
      </c>
      <c r="C40" s="9" t="str">
        <f>summary!J6</f>
        <v>0719</v>
      </c>
      <c r="D40" s="9" t="str">
        <f>summary!Q8</f>
        <v>2016</v>
      </c>
      <c r="E40" s="9" t="s">
        <v>1849</v>
      </c>
      <c r="F40" s="9" t="s">
        <v>1912</v>
      </c>
      <c r="G40" s="9" t="str">
        <f t="shared" si="1"/>
        <v>u4bn40</v>
      </c>
      <c r="I40" s="114" t="s">
        <v>1778</v>
      </c>
      <c r="J40" s="36" t="s">
        <v>1786</v>
      </c>
      <c r="K40" s="150" t="str">
        <f>J2</f>
        <v>None</v>
      </c>
      <c r="L40" s="85"/>
      <c r="M40" s="36" t="s">
        <v>1787</v>
      </c>
      <c r="N40" s="53"/>
      <c r="O40" s="50">
        <f>P16</f>
        <v>0</v>
      </c>
      <c r="P40" s="8"/>
      <c r="Q40" s="22"/>
    </row>
    <row r="41" spans="1:18">
      <c r="A41" s="9" t="str">
        <f t="shared" ca="1" si="0"/>
        <v>utility IV</v>
      </c>
      <c r="B41" s="106">
        <f>ROW()</f>
        <v>41</v>
      </c>
      <c r="C41" s="9" t="str">
        <f>summary!J6</f>
        <v>0719</v>
      </c>
      <c r="D41" s="9" t="str">
        <f>summary!Q8</f>
        <v>2016</v>
      </c>
      <c r="E41" s="9" t="s">
        <v>1849</v>
      </c>
      <c r="F41" s="9" t="s">
        <v>1912</v>
      </c>
      <c r="G41" s="9" t="str">
        <f t="shared" si="1"/>
        <v>u4bn41</v>
      </c>
      <c r="I41" s="114" t="s">
        <v>1779</v>
      </c>
      <c r="J41" s="36" t="s">
        <v>1951</v>
      </c>
      <c r="K41" s="36"/>
      <c r="L41" s="36"/>
      <c r="M41" s="36"/>
      <c r="N41" s="53"/>
      <c r="O41" s="53"/>
      <c r="P41" s="8"/>
      <c r="Q41" s="22"/>
    </row>
    <row r="42" spans="1:18">
      <c r="A42" s="9" t="str">
        <f t="shared" ca="1" si="0"/>
        <v>utility IV</v>
      </c>
      <c r="B42" s="106">
        <f>ROW()</f>
        <v>42</v>
      </c>
      <c r="C42" s="9" t="str">
        <f>summary!J6</f>
        <v>0719</v>
      </c>
      <c r="D42" s="9" t="str">
        <f>summary!Q8</f>
        <v>2016</v>
      </c>
      <c r="E42" s="9" t="s">
        <v>1849</v>
      </c>
      <c r="F42" s="9" t="s">
        <v>1912</v>
      </c>
      <c r="G42" s="9" t="str">
        <f t="shared" si="1"/>
        <v>u4bn42</v>
      </c>
      <c r="I42" s="114"/>
      <c r="J42" s="249">
        <f>P37</f>
        <v>0</v>
      </c>
      <c r="K42" s="249"/>
      <c r="L42" s="249"/>
      <c r="M42" s="36" t="s">
        <v>1788</v>
      </c>
      <c r="N42" s="53"/>
      <c r="O42" s="50">
        <f>J42*20</f>
        <v>0</v>
      </c>
      <c r="P42" s="8"/>
      <c r="Q42" s="22"/>
    </row>
    <row r="43" spans="1:18">
      <c r="A43" s="9" t="str">
        <f t="shared" ca="1" si="0"/>
        <v>utility IV</v>
      </c>
      <c r="B43" s="106">
        <f>ROW()</f>
        <v>43</v>
      </c>
      <c r="C43" s="9" t="str">
        <f>summary!J6</f>
        <v>0719</v>
      </c>
      <c r="D43" s="9" t="str">
        <f>summary!Q8</f>
        <v>2016</v>
      </c>
      <c r="E43" s="9" t="s">
        <v>1849</v>
      </c>
      <c r="F43" s="9" t="s">
        <v>1912</v>
      </c>
      <c r="G43" s="9" t="str">
        <f t="shared" si="1"/>
        <v>u4bn43</v>
      </c>
      <c r="I43" s="114" t="s">
        <v>1789</v>
      </c>
      <c r="J43" s="36" t="s">
        <v>0</v>
      </c>
      <c r="K43" s="36"/>
      <c r="L43" s="36"/>
      <c r="M43" s="36"/>
      <c r="N43" s="53"/>
      <c r="O43" s="50">
        <f>IF(O42&lt;O40,O40-O42,0)</f>
        <v>0</v>
      </c>
      <c r="P43" s="8"/>
      <c r="Q43" s="22"/>
    </row>
    <row r="44" spans="1:18">
      <c r="A44" s="9" t="str">
        <f t="shared" ca="1" si="0"/>
        <v>utility IV</v>
      </c>
      <c r="B44" s="106">
        <f>ROW()</f>
        <v>44</v>
      </c>
      <c r="C44" s="9" t="str">
        <f>summary!J6</f>
        <v>0719</v>
      </c>
      <c r="D44" s="9" t="str">
        <f>summary!Q8</f>
        <v>2016</v>
      </c>
      <c r="E44" s="9" t="s">
        <v>1849</v>
      </c>
      <c r="F44" s="9" t="s">
        <v>1912</v>
      </c>
      <c r="G44" s="9" t="str">
        <f t="shared" si="1"/>
        <v>u4bn44</v>
      </c>
      <c r="I44" s="114" t="s">
        <v>1790</v>
      </c>
      <c r="J44" s="36" t="s">
        <v>1885</v>
      </c>
      <c r="K44" s="36"/>
      <c r="L44" s="36"/>
      <c r="M44" s="36"/>
      <c r="N44" s="53"/>
      <c r="O44" s="155"/>
      <c r="P44" s="8"/>
      <c r="Q44" s="22"/>
    </row>
    <row r="45" spans="1:18">
      <c r="A45" s="9" t="str">
        <f t="shared" ca="1" si="0"/>
        <v>utility IV</v>
      </c>
      <c r="B45" s="106">
        <f>ROW()</f>
        <v>45</v>
      </c>
      <c r="C45" s="9" t="str">
        <f>summary!J6</f>
        <v>0719</v>
      </c>
      <c r="D45" s="9" t="str">
        <f>summary!Q8</f>
        <v>2016</v>
      </c>
      <c r="E45" s="9" t="s">
        <v>1849</v>
      </c>
      <c r="F45" s="9" t="s">
        <v>1912</v>
      </c>
      <c r="G45" s="9" t="str">
        <f t="shared" si="1"/>
        <v>u4bn45</v>
      </c>
      <c r="I45" s="115" t="s">
        <v>1791</v>
      </c>
      <c r="J45" s="30" t="s">
        <v>1886</v>
      </c>
      <c r="K45" s="36"/>
      <c r="L45" s="36"/>
      <c r="M45" s="36"/>
      <c r="N45" s="52"/>
      <c r="O45" s="50">
        <f>O43+O44</f>
        <v>0</v>
      </c>
      <c r="P45" s="42"/>
    </row>
    <row r="46" spans="1:18">
      <c r="A46" s="9" t="str">
        <f t="shared" ca="1" si="0"/>
        <v>utility IV</v>
      </c>
      <c r="B46" s="106">
        <f>ROW()</f>
        <v>46</v>
      </c>
      <c r="C46" s="9" t="str">
        <f>summary!J6</f>
        <v>0719</v>
      </c>
      <c r="D46" s="9" t="str">
        <f>summary!Q8</f>
        <v>2016</v>
      </c>
      <c r="E46" s="9" t="s">
        <v>1849</v>
      </c>
      <c r="F46" s="9" t="s">
        <v>1912</v>
      </c>
      <c r="G46" s="9" t="str">
        <f t="shared" si="1"/>
        <v>u4bn46</v>
      </c>
      <c r="I46" s="115" t="s">
        <v>2050</v>
      </c>
      <c r="J46" s="30" t="s">
        <v>2051</v>
      </c>
      <c r="K46" s="36"/>
      <c r="L46" s="36"/>
      <c r="M46" s="36"/>
      <c r="N46" s="52"/>
      <c r="O46" s="155"/>
      <c r="P46" s="42"/>
    </row>
    <row r="47" spans="1:18" ht="27" customHeight="1" thickBot="1">
      <c r="A47" s="9" t="str">
        <f t="shared" ca="1" si="0"/>
        <v>utility IV</v>
      </c>
      <c r="B47" s="106">
        <f>ROW()</f>
        <v>47</v>
      </c>
      <c r="C47" s="9" t="str">
        <f>summary!J6</f>
        <v>0719</v>
      </c>
      <c r="D47" s="9" t="str">
        <f>summary!Q8</f>
        <v>2016</v>
      </c>
      <c r="E47" s="9" t="s">
        <v>1849</v>
      </c>
      <c r="F47" s="9" t="s">
        <v>1912</v>
      </c>
      <c r="G47" s="9" t="str">
        <f>F47&amp;ROW()</f>
        <v>u4bn47</v>
      </c>
      <c r="I47" s="119"/>
      <c r="J47" s="56" t="s">
        <v>1887</v>
      </c>
      <c r="K47" s="8"/>
      <c r="L47" s="8"/>
      <c r="M47" s="8"/>
      <c r="N47" s="8"/>
      <c r="O47" s="8"/>
      <c r="P47" s="95">
        <f>IF(P34&gt;0,P16,O45)-O46</f>
        <v>0</v>
      </c>
    </row>
    <row r="48" spans="1:18" ht="16" thickTop="1"/>
  </sheetData>
  <sheetProtection password="C7B6" sheet="1"/>
  <mergeCells count="5">
    <mergeCell ref="J42:L42"/>
    <mergeCell ref="J1:O1"/>
    <mergeCell ref="J2:L2"/>
    <mergeCell ref="J19:P19"/>
    <mergeCell ref="J20:P20"/>
  </mergeCells>
  <dataValidations disablePrompts="1" count="1">
    <dataValidation type="list" allowBlank="1" showInputMessage="1" showErrorMessage="1" sqref="J2:L2" xr:uid="{00000000-0002-0000-0700-000000000000}">
      <formula1>utility</formula1>
    </dataValidation>
  </dataValidations>
  <printOptions horizontalCentered="1"/>
  <pageMargins left="0.5" right="0.5" top="0.5" bottom="0.5" header="0.5" footer="0.25"/>
  <pageSetup paperSize="5" scale="94" orientation="portrait" r:id="rId1"/>
  <headerFooter alignWithMargins="0">
    <oddFooter>&amp;A&amp;RPage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P84"/>
  <sheetViews>
    <sheetView showGridLines="0" topLeftCell="I37" zoomScaleNormal="100" workbookViewId="0">
      <selection activeCell="L85" sqref="L85"/>
    </sheetView>
  </sheetViews>
  <sheetFormatPr defaultRowHeight="15.5"/>
  <cols>
    <col min="1" max="1" width="5.58203125" hidden="1" customWidth="1"/>
    <col min="2" max="2" width="5.58203125" style="110" hidden="1" customWidth="1"/>
    <col min="3" max="8" width="5.58203125" hidden="1" customWidth="1"/>
    <col min="9" max="9" width="3.08203125" style="138" customWidth="1"/>
    <col min="10" max="10" width="3" customWidth="1"/>
    <col min="12" max="12" width="30.58203125" customWidth="1"/>
    <col min="13" max="13" width="2.58203125" style="129" customWidth="1"/>
    <col min="14" max="14" width="17.83203125" customWidth="1"/>
    <col min="15" max="15" width="16.58203125" customWidth="1"/>
    <col min="16" max="16" width="16.08203125" customWidth="1"/>
  </cols>
  <sheetData>
    <row r="1" spans="1:16" s="8" customFormat="1" ht="20">
      <c r="A1" s="8" t="str">
        <f t="shared" ref="A1:A81" ca="1" si="0">MID(CELL("filename",A1),FIND("]",CELL("filename",A1))+1,256)</f>
        <v>muni bonds issued</v>
      </c>
      <c r="B1" s="151">
        <f>ROW()</f>
        <v>1</v>
      </c>
      <c r="C1" s="8" t="str">
        <f>summary!J6</f>
        <v>0719</v>
      </c>
      <c r="D1" s="8" t="str">
        <f>summary!Q8</f>
        <v>2016</v>
      </c>
      <c r="E1" s="8" t="s">
        <v>1849</v>
      </c>
      <c r="F1" s="8" t="s">
        <v>1915</v>
      </c>
      <c r="G1" s="8" t="str">
        <f>F1&amp;ROW()</f>
        <v>bnt1</v>
      </c>
      <c r="H1" s="36"/>
      <c r="I1" s="254" t="s">
        <v>1984</v>
      </c>
      <c r="J1" s="254"/>
      <c r="K1" s="254"/>
      <c r="L1" s="254"/>
      <c r="M1" s="254"/>
      <c r="N1" s="254"/>
      <c r="O1" s="254"/>
      <c r="P1" s="90"/>
    </row>
    <row r="2" spans="1:16" s="8" customFormat="1" ht="20.149999999999999" customHeight="1">
      <c r="A2" s="8" t="str">
        <f t="shared" ca="1" si="0"/>
        <v>muni bonds issued</v>
      </c>
      <c r="B2" s="151">
        <f>ROW()</f>
        <v>2</v>
      </c>
      <c r="C2" s="8" t="str">
        <f>summary!J6</f>
        <v>0719</v>
      </c>
      <c r="D2" s="8" t="str">
        <f>summary!Q8</f>
        <v>2016</v>
      </c>
      <c r="E2" s="8" t="s">
        <v>1849</v>
      </c>
      <c r="F2" s="8" t="s">
        <v>1915</v>
      </c>
      <c r="G2" s="8" t="str">
        <f t="shared" ref="G2:G81" si="1">F2&amp;ROW()</f>
        <v>bnt2</v>
      </c>
      <c r="H2" s="36"/>
      <c r="I2" s="127">
        <v>1</v>
      </c>
      <c r="J2" s="80" t="s">
        <v>1792</v>
      </c>
      <c r="K2" s="36"/>
      <c r="L2" s="36"/>
      <c r="M2" s="142"/>
      <c r="N2" s="90"/>
      <c r="O2" s="90"/>
      <c r="P2" s="90"/>
    </row>
    <row r="3" spans="1:16" s="8" customFormat="1" ht="13">
      <c r="A3" s="8" t="str">
        <f t="shared" ca="1" si="0"/>
        <v>muni bonds issued</v>
      </c>
      <c r="B3" s="151">
        <f>ROW()</f>
        <v>3</v>
      </c>
      <c r="C3" s="8" t="str">
        <f>summary!J6</f>
        <v>0719</v>
      </c>
      <c r="D3" s="8" t="str">
        <f>summary!Q8</f>
        <v>2016</v>
      </c>
      <c r="E3" s="8" t="s">
        <v>1849</v>
      </c>
      <c r="F3" s="8" t="s">
        <v>1915</v>
      </c>
      <c r="G3" s="8" t="str">
        <f t="shared" si="1"/>
        <v>bnt3</v>
      </c>
      <c r="H3" s="36"/>
      <c r="I3" s="130"/>
      <c r="J3" s="36"/>
      <c r="K3" s="152" t="s">
        <v>1</v>
      </c>
      <c r="L3" s="197"/>
      <c r="M3" s="128"/>
      <c r="N3" s="155">
        <v>0</v>
      </c>
      <c r="O3" s="51"/>
      <c r="P3" s="51"/>
    </row>
    <row r="4" spans="1:16" s="8" customFormat="1" ht="13">
      <c r="A4" s="8" t="str">
        <f t="shared" ca="1" si="0"/>
        <v>muni bonds issued</v>
      </c>
      <c r="B4" s="151">
        <f>ROW()</f>
        <v>4</v>
      </c>
      <c r="C4" s="8" t="str">
        <f>summary!J6</f>
        <v>0719</v>
      </c>
      <c r="D4" s="8" t="str">
        <f>summary!Q8</f>
        <v>2016</v>
      </c>
      <c r="E4" s="8" t="s">
        <v>1849</v>
      </c>
      <c r="F4" s="8" t="s">
        <v>1915</v>
      </c>
      <c r="G4" s="8" t="str">
        <f t="shared" si="1"/>
        <v>bnt4</v>
      </c>
      <c r="H4" s="36"/>
      <c r="I4" s="130"/>
      <c r="J4" s="36"/>
      <c r="K4" s="152" t="s">
        <v>2</v>
      </c>
      <c r="L4" s="197"/>
      <c r="M4" s="128"/>
      <c r="N4" s="155">
        <v>0</v>
      </c>
      <c r="O4" s="51"/>
      <c r="P4" s="51"/>
    </row>
    <row r="5" spans="1:16" s="8" customFormat="1" ht="13">
      <c r="A5" s="8" t="str">
        <f t="shared" ca="1" si="0"/>
        <v>muni bonds issued</v>
      </c>
      <c r="B5" s="151">
        <f>ROW()</f>
        <v>5</v>
      </c>
      <c r="C5" s="8" t="str">
        <f>summary!J6</f>
        <v>0719</v>
      </c>
      <c r="D5" s="8" t="str">
        <f>summary!Q8</f>
        <v>2016</v>
      </c>
      <c r="E5" s="8" t="s">
        <v>1849</v>
      </c>
      <c r="F5" s="8" t="s">
        <v>1915</v>
      </c>
      <c r="G5" s="8" t="str">
        <f t="shared" si="1"/>
        <v>bnt5</v>
      </c>
      <c r="H5" s="36"/>
      <c r="I5" s="130"/>
      <c r="J5" s="36"/>
      <c r="K5" s="152" t="s">
        <v>3</v>
      </c>
      <c r="L5" s="197"/>
      <c r="M5" s="128"/>
      <c r="N5" s="155">
        <v>0</v>
      </c>
      <c r="O5" s="51"/>
      <c r="P5" s="51"/>
    </row>
    <row r="6" spans="1:16" s="8" customFormat="1" ht="13">
      <c r="A6" s="8" t="str">
        <f t="shared" ca="1" si="0"/>
        <v>muni bonds issued</v>
      </c>
      <c r="B6" s="151">
        <f>ROW()</f>
        <v>6</v>
      </c>
      <c r="C6" s="8" t="str">
        <f>summary!J6</f>
        <v>0719</v>
      </c>
      <c r="D6" s="8" t="str">
        <f>summary!Q8</f>
        <v>2016</v>
      </c>
      <c r="E6" s="8" t="s">
        <v>1849</v>
      </c>
      <c r="F6" s="8" t="s">
        <v>1915</v>
      </c>
      <c r="G6" s="8" t="str">
        <f t="shared" si="1"/>
        <v>bnt6</v>
      </c>
      <c r="H6" s="36"/>
      <c r="I6" s="130"/>
      <c r="J6" s="36"/>
      <c r="K6" s="152" t="s">
        <v>1793</v>
      </c>
      <c r="L6" s="197"/>
      <c r="M6" s="128"/>
      <c r="N6" s="155">
        <v>0</v>
      </c>
      <c r="O6" s="51"/>
      <c r="P6" s="51"/>
    </row>
    <row r="7" spans="1:16" s="8" customFormat="1" ht="13">
      <c r="A7" s="8" t="str">
        <f t="shared" ca="1" si="0"/>
        <v>muni bonds issued</v>
      </c>
      <c r="B7" s="151">
        <f>ROW()</f>
        <v>7</v>
      </c>
      <c r="C7" s="8" t="str">
        <f>summary!J6</f>
        <v>0719</v>
      </c>
      <c r="D7" s="8" t="str">
        <f>summary!Q8</f>
        <v>2016</v>
      </c>
      <c r="E7" s="8" t="s">
        <v>1849</v>
      </c>
      <c r="F7" s="8" t="s">
        <v>1915</v>
      </c>
      <c r="G7" s="8" t="str">
        <f t="shared" si="1"/>
        <v>bnt7</v>
      </c>
      <c r="H7" s="36"/>
      <c r="I7" s="130"/>
      <c r="J7" s="36"/>
      <c r="K7" s="152" t="s">
        <v>1794</v>
      </c>
      <c r="L7" s="197"/>
      <c r="M7" s="128"/>
      <c r="N7" s="155">
        <v>0</v>
      </c>
      <c r="O7" s="51"/>
      <c r="P7" s="51"/>
    </row>
    <row r="8" spans="1:16" s="8" customFormat="1" ht="18" customHeight="1" thickBot="1">
      <c r="A8" s="8" t="str">
        <f t="shared" ca="1" si="0"/>
        <v>muni bonds issued</v>
      </c>
      <c r="B8" s="151">
        <f>ROW()</f>
        <v>8</v>
      </c>
      <c r="C8" s="8" t="str">
        <f>summary!J6</f>
        <v>0719</v>
      </c>
      <c r="D8" s="8" t="str">
        <f>summary!Q8</f>
        <v>2016</v>
      </c>
      <c r="E8" s="8" t="s">
        <v>1849</v>
      </c>
      <c r="F8" s="8" t="s">
        <v>2000</v>
      </c>
      <c r="G8" s="8" t="str">
        <f t="shared" si="1"/>
        <v>bntt8</v>
      </c>
      <c r="H8" s="36"/>
      <c r="I8" s="130"/>
      <c r="K8" s="185" t="s">
        <v>1967</v>
      </c>
      <c r="L8" s="184"/>
      <c r="M8" s="128"/>
      <c r="N8" s="72" t="s">
        <v>22</v>
      </c>
      <c r="O8" s="87">
        <f>SUM(N3:N7)</f>
        <v>0</v>
      </c>
      <c r="P8" s="51"/>
    </row>
    <row r="9" spans="1:16" s="8" customFormat="1" ht="18" customHeight="1" thickTop="1">
      <c r="A9" s="8" t="str">
        <f t="shared" ca="1" si="0"/>
        <v>muni bonds issued</v>
      </c>
      <c r="B9" s="151">
        <f>ROW()</f>
        <v>9</v>
      </c>
      <c r="C9" s="8" t="str">
        <f>summary!J6</f>
        <v>0719</v>
      </c>
      <c r="D9" s="8" t="str">
        <f>summary!Q8</f>
        <v>2016</v>
      </c>
      <c r="E9" s="8" t="s">
        <v>1849</v>
      </c>
      <c r="F9" s="8" t="s">
        <v>1916</v>
      </c>
      <c r="G9" s="8" t="str">
        <f t="shared" si="1"/>
        <v>bns9</v>
      </c>
      <c r="H9" s="36"/>
      <c r="I9" s="127">
        <v>2</v>
      </c>
      <c r="J9" s="80" t="s">
        <v>1798</v>
      </c>
      <c r="K9" s="152"/>
      <c r="L9" s="184"/>
      <c r="M9" s="128"/>
      <c r="N9" s="51"/>
      <c r="O9" s="51"/>
      <c r="P9" s="51"/>
    </row>
    <row r="10" spans="1:16" s="8" customFormat="1" ht="13">
      <c r="A10" s="8" t="str">
        <f t="shared" ca="1" si="0"/>
        <v>muni bonds issued</v>
      </c>
      <c r="B10" s="151">
        <f>ROW()</f>
        <v>10</v>
      </c>
      <c r="C10" s="8" t="str">
        <f>summary!J6</f>
        <v>0719</v>
      </c>
      <c r="D10" s="8" t="str">
        <f>summary!Q8</f>
        <v>2016</v>
      </c>
      <c r="E10" s="8" t="s">
        <v>1849</v>
      </c>
      <c r="F10" s="8" t="s">
        <v>1916</v>
      </c>
      <c r="G10" s="8" t="str">
        <f t="shared" si="1"/>
        <v>bns10</v>
      </c>
      <c r="H10" s="36"/>
      <c r="I10" s="130"/>
      <c r="J10" s="80" t="s">
        <v>1799</v>
      </c>
      <c r="K10" s="152"/>
      <c r="L10" s="184"/>
      <c r="M10" s="128"/>
      <c r="N10" s="51"/>
      <c r="O10" s="51"/>
      <c r="P10" s="51"/>
    </row>
    <row r="11" spans="1:16" s="8" customFormat="1" ht="13">
      <c r="A11" s="8" t="str">
        <f t="shared" ca="1" si="0"/>
        <v>muni bonds issued</v>
      </c>
      <c r="B11" s="151">
        <f>ROW()</f>
        <v>11</v>
      </c>
      <c r="C11" s="8" t="str">
        <f>summary!J6</f>
        <v>0719</v>
      </c>
      <c r="D11" s="8" t="str">
        <f>summary!Q8</f>
        <v>2016</v>
      </c>
      <c r="E11" s="8" t="s">
        <v>1849</v>
      </c>
      <c r="F11" s="8" t="s">
        <v>1916</v>
      </c>
      <c r="G11" s="8" t="str">
        <f t="shared" si="1"/>
        <v>bns11</v>
      </c>
      <c r="H11" s="36"/>
      <c r="I11" s="130"/>
      <c r="J11" s="36"/>
      <c r="K11" s="186" t="s">
        <v>1</v>
      </c>
      <c r="L11" s="197" t="s">
        <v>2095</v>
      </c>
      <c r="M11" s="128"/>
      <c r="N11" s="155">
        <v>7945000</v>
      </c>
      <c r="O11" s="51"/>
      <c r="P11" s="51"/>
    </row>
    <row r="12" spans="1:16" s="8" customFormat="1" ht="13">
      <c r="A12" s="8" t="str">
        <f t="shared" ca="1" si="0"/>
        <v>muni bonds issued</v>
      </c>
      <c r="B12" s="151">
        <f>ROW()</f>
        <v>12</v>
      </c>
      <c r="C12" s="8" t="str">
        <f>summary!J6</f>
        <v>0719</v>
      </c>
      <c r="D12" s="8" t="str">
        <f>summary!Q8</f>
        <v>2016</v>
      </c>
      <c r="E12" s="8" t="s">
        <v>1849</v>
      </c>
      <c r="F12" s="8" t="s">
        <v>1916</v>
      </c>
      <c r="G12" s="8" t="str">
        <f t="shared" si="1"/>
        <v>bns12</v>
      </c>
      <c r="H12" s="36"/>
      <c r="I12" s="130"/>
      <c r="J12" s="36"/>
      <c r="K12" s="186" t="s">
        <v>2</v>
      </c>
      <c r="L12" s="197" t="s">
        <v>2096</v>
      </c>
      <c r="M12" s="128"/>
      <c r="N12" s="155">
        <v>28320000</v>
      </c>
      <c r="O12" s="51"/>
      <c r="P12" s="51"/>
    </row>
    <row r="13" spans="1:16" s="8" customFormat="1" ht="13">
      <c r="A13" s="8" t="str">
        <f t="shared" ca="1" si="0"/>
        <v>muni bonds issued</v>
      </c>
      <c r="B13" s="151">
        <f>ROW()</f>
        <v>13</v>
      </c>
      <c r="C13" s="8" t="str">
        <f>summary!J6</f>
        <v>0719</v>
      </c>
      <c r="D13" s="8" t="str">
        <f>summary!Q8</f>
        <v>2016</v>
      </c>
      <c r="E13" s="8" t="s">
        <v>1849</v>
      </c>
      <c r="F13" s="8" t="s">
        <v>1916</v>
      </c>
      <c r="G13" s="8" t="str">
        <f t="shared" si="1"/>
        <v>bns13</v>
      </c>
      <c r="H13" s="36"/>
      <c r="I13" s="130"/>
      <c r="J13" s="36"/>
      <c r="K13" s="186" t="s">
        <v>3</v>
      </c>
      <c r="L13" s="197" t="s">
        <v>2097</v>
      </c>
      <c r="M13" s="128"/>
      <c r="N13" s="155">
        <v>1585000</v>
      </c>
      <c r="O13" s="51"/>
      <c r="P13" s="51"/>
    </row>
    <row r="14" spans="1:16" s="8" customFormat="1" ht="13">
      <c r="A14" s="8" t="str">
        <f t="shared" ca="1" si="0"/>
        <v>muni bonds issued</v>
      </c>
      <c r="B14" s="151">
        <f>ROW()</f>
        <v>14</v>
      </c>
      <c r="C14" s="8" t="str">
        <f>summary!J6</f>
        <v>0719</v>
      </c>
      <c r="D14" s="8" t="str">
        <f>summary!Q8</f>
        <v>2016</v>
      </c>
      <c r="E14" s="8" t="s">
        <v>1849</v>
      </c>
      <c r="F14" s="8" t="s">
        <v>1916</v>
      </c>
      <c r="G14" s="8" t="str">
        <f t="shared" si="1"/>
        <v>bns14</v>
      </c>
      <c r="H14" s="36"/>
      <c r="I14" s="130"/>
      <c r="J14" s="36"/>
      <c r="K14" s="186" t="s">
        <v>1793</v>
      </c>
      <c r="L14" s="197"/>
      <c r="M14" s="128"/>
      <c r="N14" s="155">
        <v>0</v>
      </c>
      <c r="O14" s="51"/>
      <c r="P14" s="51"/>
    </row>
    <row r="15" spans="1:16" s="8" customFormat="1" ht="13">
      <c r="A15" s="8" t="str">
        <f t="shared" ca="1" si="0"/>
        <v>muni bonds issued</v>
      </c>
      <c r="B15" s="151">
        <f>ROW()</f>
        <v>15</v>
      </c>
      <c r="C15" s="8" t="str">
        <f>summary!J6</f>
        <v>0719</v>
      </c>
      <c r="D15" s="8" t="str">
        <f>summary!Q8</f>
        <v>2016</v>
      </c>
      <c r="E15" s="8" t="s">
        <v>1849</v>
      </c>
      <c r="F15" s="8" t="s">
        <v>1916</v>
      </c>
      <c r="G15" s="8" t="str">
        <f t="shared" si="1"/>
        <v>bns15</v>
      </c>
      <c r="H15" s="36"/>
      <c r="I15" s="130"/>
      <c r="J15" s="36"/>
      <c r="K15" s="186" t="s">
        <v>1794</v>
      </c>
      <c r="L15" s="197"/>
      <c r="M15" s="128"/>
      <c r="N15" s="155">
        <v>0</v>
      </c>
      <c r="O15" s="51"/>
      <c r="P15" s="51"/>
    </row>
    <row r="16" spans="1:16" s="8" customFormat="1" ht="13">
      <c r="A16" s="8" t="str">
        <f t="shared" ca="1" si="0"/>
        <v>muni bonds issued</v>
      </c>
      <c r="B16" s="151">
        <f>ROW()</f>
        <v>16</v>
      </c>
      <c r="C16" s="8" t="str">
        <f>summary!J6</f>
        <v>0719</v>
      </c>
      <c r="D16" s="8" t="str">
        <f>summary!Q8</f>
        <v>2016</v>
      </c>
      <c r="E16" s="8" t="s">
        <v>1849</v>
      </c>
      <c r="F16" s="8" t="s">
        <v>1916</v>
      </c>
      <c r="G16" s="8" t="str">
        <f t="shared" si="1"/>
        <v>bns16</v>
      </c>
      <c r="H16" s="36"/>
      <c r="I16" s="130"/>
      <c r="J16" s="36"/>
      <c r="K16" s="186" t="s">
        <v>1795</v>
      </c>
      <c r="L16" s="197"/>
      <c r="M16" s="128"/>
      <c r="N16" s="155">
        <v>0</v>
      </c>
      <c r="O16" s="51"/>
      <c r="P16" s="51"/>
    </row>
    <row r="17" spans="1:16" s="8" customFormat="1" ht="13">
      <c r="A17" s="8" t="str">
        <f t="shared" ca="1" si="0"/>
        <v>muni bonds issued</v>
      </c>
      <c r="B17" s="151">
        <f>ROW()</f>
        <v>17</v>
      </c>
      <c r="C17" s="8" t="str">
        <f>summary!J6</f>
        <v>0719</v>
      </c>
      <c r="D17" s="8" t="str">
        <f>summary!Q8</f>
        <v>2016</v>
      </c>
      <c r="E17" s="8" t="s">
        <v>1849</v>
      </c>
      <c r="F17" s="8" t="s">
        <v>1916</v>
      </c>
      <c r="G17" s="8" t="str">
        <f t="shared" si="1"/>
        <v>bns17</v>
      </c>
      <c r="H17" s="36"/>
      <c r="I17" s="130"/>
      <c r="J17" s="36"/>
      <c r="K17" s="186" t="s">
        <v>1796</v>
      </c>
      <c r="L17" s="197"/>
      <c r="M17" s="128"/>
      <c r="N17" s="155">
        <v>0</v>
      </c>
      <c r="O17" s="51"/>
      <c r="P17" s="51"/>
    </row>
    <row r="18" spans="1:16" s="8" customFormat="1" ht="13">
      <c r="A18" s="8" t="str">
        <f t="shared" ca="1" si="0"/>
        <v>muni bonds issued</v>
      </c>
      <c r="B18" s="151">
        <f>ROW()</f>
        <v>18</v>
      </c>
      <c r="C18" s="8" t="str">
        <f>summary!J6</f>
        <v>0719</v>
      </c>
      <c r="D18" s="8" t="str">
        <f>summary!Q8</f>
        <v>2016</v>
      </c>
      <c r="E18" s="8" t="s">
        <v>1849</v>
      </c>
      <c r="F18" s="8" t="s">
        <v>1916</v>
      </c>
      <c r="G18" s="8" t="str">
        <f t="shared" si="1"/>
        <v>bns18</v>
      </c>
      <c r="H18" s="36"/>
      <c r="I18" s="130"/>
      <c r="J18" s="36"/>
      <c r="K18" s="186" t="s">
        <v>1797</v>
      </c>
      <c r="L18" s="197"/>
      <c r="M18" s="128"/>
      <c r="N18" s="155">
        <v>0</v>
      </c>
      <c r="O18" s="51"/>
      <c r="P18" s="51"/>
    </row>
    <row r="19" spans="1:16" s="8" customFormat="1" ht="13">
      <c r="A19" s="8" t="str">
        <f t="shared" ca="1" si="0"/>
        <v>muni bonds issued</v>
      </c>
      <c r="B19" s="151">
        <f>ROW()</f>
        <v>19</v>
      </c>
      <c r="C19" s="8" t="str">
        <f>summary!J6</f>
        <v>0719</v>
      </c>
      <c r="D19" s="8" t="str">
        <f>summary!Q8</f>
        <v>2016</v>
      </c>
      <c r="E19" s="8" t="s">
        <v>1849</v>
      </c>
      <c r="F19" s="8" t="s">
        <v>1916</v>
      </c>
      <c r="G19" s="8" t="str">
        <f t="shared" si="1"/>
        <v>bns19</v>
      </c>
      <c r="H19" s="36"/>
      <c r="I19" s="130"/>
      <c r="J19" s="36"/>
      <c r="K19" s="186" t="s">
        <v>1800</v>
      </c>
      <c r="L19" s="197"/>
      <c r="M19" s="128"/>
      <c r="N19" s="155">
        <v>0</v>
      </c>
      <c r="O19" s="51"/>
      <c r="P19" s="51"/>
    </row>
    <row r="20" spans="1:16" s="8" customFormat="1" ht="13">
      <c r="A20" s="8" t="str">
        <f t="shared" ca="1" si="0"/>
        <v>muni bonds issued</v>
      </c>
      <c r="B20" s="151">
        <f>ROW()</f>
        <v>20</v>
      </c>
      <c r="C20" s="8" t="str">
        <f>summary!J6</f>
        <v>0719</v>
      </c>
      <c r="D20" s="8" t="str">
        <f>summary!Q8</f>
        <v>2016</v>
      </c>
      <c r="E20" s="8" t="s">
        <v>1849</v>
      </c>
      <c r="F20" s="8" t="s">
        <v>1916</v>
      </c>
      <c r="G20" s="8" t="str">
        <f t="shared" si="1"/>
        <v>bns20</v>
      </c>
      <c r="H20" s="36"/>
      <c r="I20" s="130"/>
      <c r="J20" s="36"/>
      <c r="K20" s="186" t="s">
        <v>1801</v>
      </c>
      <c r="L20" s="197"/>
      <c r="M20" s="128"/>
      <c r="N20" s="155">
        <v>0</v>
      </c>
      <c r="O20" s="51"/>
      <c r="P20" s="51"/>
    </row>
    <row r="21" spans="1:16" s="8" customFormat="1" ht="13">
      <c r="A21" s="8" t="str">
        <f t="shared" ca="1" si="0"/>
        <v>muni bonds issued</v>
      </c>
      <c r="B21" s="151">
        <f>ROW()</f>
        <v>21</v>
      </c>
      <c r="C21" s="8" t="str">
        <f>summary!J6</f>
        <v>0719</v>
      </c>
      <c r="D21" s="8" t="str">
        <f>summary!Q8</f>
        <v>2016</v>
      </c>
      <c r="E21" s="8" t="s">
        <v>1849</v>
      </c>
      <c r="F21" s="8" t="s">
        <v>1916</v>
      </c>
      <c r="G21" s="8" t="str">
        <f t="shared" si="1"/>
        <v>bns21</v>
      </c>
      <c r="H21" s="36"/>
      <c r="I21" s="130"/>
      <c r="J21" s="36"/>
      <c r="K21" s="186" t="s">
        <v>1802</v>
      </c>
      <c r="L21" s="197"/>
      <c r="M21" s="128"/>
      <c r="N21" s="155">
        <v>0</v>
      </c>
      <c r="O21" s="51"/>
      <c r="P21" s="51"/>
    </row>
    <row r="22" spans="1:16" s="8" customFormat="1" ht="13">
      <c r="A22" s="8" t="str">
        <f t="shared" ca="1" si="0"/>
        <v>muni bonds issued</v>
      </c>
      <c r="B22" s="151">
        <f>ROW()</f>
        <v>22</v>
      </c>
      <c r="C22" s="8" t="str">
        <f>summary!J6</f>
        <v>0719</v>
      </c>
      <c r="D22" s="8" t="str">
        <f>summary!Q8</f>
        <v>2016</v>
      </c>
      <c r="E22" s="8" t="s">
        <v>1849</v>
      </c>
      <c r="F22" s="8" t="s">
        <v>1916</v>
      </c>
      <c r="G22" s="8" t="str">
        <f t="shared" si="1"/>
        <v>bns22</v>
      </c>
      <c r="H22" s="36"/>
      <c r="I22" s="130"/>
      <c r="J22" s="36"/>
      <c r="K22" s="186" t="s">
        <v>1803</v>
      </c>
      <c r="L22" s="197"/>
      <c r="M22" s="128"/>
      <c r="N22" s="155">
        <v>0</v>
      </c>
      <c r="O22" s="51"/>
      <c r="P22" s="51"/>
    </row>
    <row r="23" spans="1:16" s="8" customFormat="1" ht="13">
      <c r="A23" s="8" t="str">
        <f t="shared" ca="1" si="0"/>
        <v>muni bonds issued</v>
      </c>
      <c r="B23" s="151">
        <f>ROW()</f>
        <v>23</v>
      </c>
      <c r="C23" s="8" t="str">
        <f>summary!J6</f>
        <v>0719</v>
      </c>
      <c r="D23" s="8" t="str">
        <f>summary!Q8</f>
        <v>2016</v>
      </c>
      <c r="E23" s="8" t="s">
        <v>1849</v>
      </c>
      <c r="F23" s="8" t="s">
        <v>1916</v>
      </c>
      <c r="G23" s="8" t="str">
        <f t="shared" si="1"/>
        <v>bns23</v>
      </c>
      <c r="H23" s="36"/>
      <c r="I23" s="130"/>
      <c r="J23" s="36"/>
      <c r="K23" s="186" t="s">
        <v>1804</v>
      </c>
      <c r="L23" s="197"/>
      <c r="M23" s="128"/>
      <c r="N23" s="155">
        <v>0</v>
      </c>
      <c r="O23" s="51"/>
      <c r="P23" s="51"/>
    </row>
    <row r="24" spans="1:16" s="8" customFormat="1" ht="13">
      <c r="A24" s="8" t="str">
        <f t="shared" ca="1" si="0"/>
        <v>muni bonds issued</v>
      </c>
      <c r="B24" s="151">
        <f>ROW()</f>
        <v>24</v>
      </c>
      <c r="C24" s="8" t="str">
        <f>summary!J6</f>
        <v>0719</v>
      </c>
      <c r="D24" s="8" t="str">
        <f>summary!Q8</f>
        <v>2016</v>
      </c>
      <c r="E24" s="8" t="s">
        <v>1849</v>
      </c>
      <c r="F24" s="8" t="s">
        <v>1916</v>
      </c>
      <c r="G24" s="8" t="str">
        <f t="shared" si="1"/>
        <v>bns24</v>
      </c>
      <c r="H24" s="36"/>
      <c r="I24" s="130"/>
      <c r="J24" s="36"/>
      <c r="K24" s="186" t="s">
        <v>1805</v>
      </c>
      <c r="L24" s="197"/>
      <c r="M24" s="128"/>
      <c r="N24" s="155">
        <v>0</v>
      </c>
      <c r="O24" s="51"/>
      <c r="P24" s="51"/>
    </row>
    <row r="25" spans="1:16" s="8" customFormat="1" ht="13">
      <c r="A25" s="8" t="str">
        <f t="shared" ca="1" si="0"/>
        <v>muni bonds issued</v>
      </c>
      <c r="B25" s="151">
        <f>ROW()</f>
        <v>25</v>
      </c>
      <c r="C25" s="8" t="str">
        <f>summary!J6</f>
        <v>0719</v>
      </c>
      <c r="D25" s="8" t="str">
        <f>summary!Q8</f>
        <v>2016</v>
      </c>
      <c r="E25" s="8" t="s">
        <v>1849</v>
      </c>
      <c r="F25" s="8" t="s">
        <v>1916</v>
      </c>
      <c r="G25" s="8" t="str">
        <f t="shared" si="1"/>
        <v>bns25</v>
      </c>
      <c r="H25" s="36"/>
      <c r="I25" s="130"/>
      <c r="J25" s="36"/>
      <c r="K25" s="186" t="s">
        <v>1806</v>
      </c>
      <c r="L25" s="197"/>
      <c r="M25" s="128"/>
      <c r="N25" s="155">
        <v>0</v>
      </c>
      <c r="O25" s="51"/>
      <c r="P25" s="51"/>
    </row>
    <row r="26" spans="1:16" s="8" customFormat="1" ht="13">
      <c r="A26" s="8" t="str">
        <f t="shared" ca="1" si="0"/>
        <v>muni bonds issued</v>
      </c>
      <c r="B26" s="151">
        <f>ROW()</f>
        <v>26</v>
      </c>
      <c r="C26" s="8" t="str">
        <f>summary!J6</f>
        <v>0719</v>
      </c>
      <c r="D26" s="8" t="str">
        <f>summary!Q8</f>
        <v>2016</v>
      </c>
      <c r="E26" s="8" t="s">
        <v>1849</v>
      </c>
      <c r="F26" s="8" t="s">
        <v>1916</v>
      </c>
      <c r="G26" s="8" t="str">
        <f t="shared" si="1"/>
        <v>bns26</v>
      </c>
      <c r="H26" s="36"/>
      <c r="I26" s="130"/>
      <c r="J26" s="36"/>
      <c r="K26" s="186" t="s">
        <v>1807</v>
      </c>
      <c r="L26" s="197"/>
      <c r="M26" s="128"/>
      <c r="N26" s="155">
        <v>0</v>
      </c>
      <c r="O26" s="51"/>
      <c r="P26" s="51"/>
    </row>
    <row r="27" spans="1:16" s="8" customFormat="1" ht="13">
      <c r="A27" s="8" t="str">
        <f t="shared" ca="1" si="0"/>
        <v>muni bonds issued</v>
      </c>
      <c r="B27" s="151">
        <f>ROW()</f>
        <v>27</v>
      </c>
      <c r="C27" s="8" t="str">
        <f>summary!J6</f>
        <v>0719</v>
      </c>
      <c r="D27" s="8" t="str">
        <f>summary!Q8</f>
        <v>2016</v>
      </c>
      <c r="E27" s="8" t="s">
        <v>1849</v>
      </c>
      <c r="F27" s="8" t="s">
        <v>1916</v>
      </c>
      <c r="G27" s="8" t="str">
        <f t="shared" si="1"/>
        <v>bns27</v>
      </c>
      <c r="H27" s="36"/>
      <c r="I27" s="130"/>
      <c r="J27" s="36"/>
      <c r="K27" s="186" t="s">
        <v>1808</v>
      </c>
      <c r="L27" s="197"/>
      <c r="M27" s="128"/>
      <c r="N27" s="155">
        <v>0</v>
      </c>
      <c r="O27" s="51"/>
      <c r="P27" s="51"/>
    </row>
    <row r="28" spans="1:16" s="8" customFormat="1" ht="13">
      <c r="A28" s="8" t="str">
        <f t="shared" ca="1" si="0"/>
        <v>muni bonds issued</v>
      </c>
      <c r="B28" s="151">
        <f>ROW()</f>
        <v>28</v>
      </c>
      <c r="C28" s="8" t="str">
        <f>summary!J6</f>
        <v>0719</v>
      </c>
      <c r="D28" s="8" t="str">
        <f>summary!Q8</f>
        <v>2016</v>
      </c>
      <c r="E28" s="8" t="s">
        <v>1849</v>
      </c>
      <c r="F28" s="8" t="s">
        <v>1916</v>
      </c>
      <c r="G28" s="8" t="str">
        <f t="shared" si="1"/>
        <v>bns28</v>
      </c>
      <c r="H28" s="36"/>
      <c r="I28" s="130"/>
      <c r="J28" s="36"/>
      <c r="K28" s="186" t="s">
        <v>1810</v>
      </c>
      <c r="L28" s="197"/>
      <c r="M28" s="128"/>
      <c r="N28" s="155">
        <v>0</v>
      </c>
      <c r="O28" s="72"/>
      <c r="P28" s="51"/>
    </row>
    <row r="29" spans="1:16" s="8" customFormat="1" ht="13">
      <c r="A29" s="8" t="str">
        <f t="shared" ca="1" si="0"/>
        <v>muni bonds issued</v>
      </c>
      <c r="B29" s="151">
        <f>ROW()</f>
        <v>29</v>
      </c>
      <c r="C29" s="8" t="str">
        <f>summary!J6</f>
        <v>0719</v>
      </c>
      <c r="D29" s="8" t="str">
        <f>summary!Q8</f>
        <v>2016</v>
      </c>
      <c r="E29" s="8" t="s">
        <v>1849</v>
      </c>
      <c r="F29" s="8" t="s">
        <v>1916</v>
      </c>
      <c r="G29" s="8" t="str">
        <f t="shared" si="1"/>
        <v>bns29</v>
      </c>
      <c r="H29" s="36"/>
      <c r="I29" s="130"/>
      <c r="J29" s="36"/>
      <c r="K29" s="186" t="s">
        <v>1811</v>
      </c>
      <c r="L29" s="197"/>
      <c r="M29" s="128"/>
      <c r="N29" s="155">
        <v>0</v>
      </c>
      <c r="O29" s="72"/>
      <c r="P29" s="51"/>
    </row>
    <row r="30" spans="1:16" s="8" customFormat="1" ht="13">
      <c r="A30" s="8" t="str">
        <f t="shared" ca="1" si="0"/>
        <v>muni bonds issued</v>
      </c>
      <c r="B30" s="151">
        <f>ROW()</f>
        <v>30</v>
      </c>
      <c r="C30" s="8" t="str">
        <f>summary!J6</f>
        <v>0719</v>
      </c>
      <c r="D30" s="8" t="str">
        <f>summary!Q8</f>
        <v>2016</v>
      </c>
      <c r="E30" s="8" t="s">
        <v>1849</v>
      </c>
      <c r="F30" s="8" t="s">
        <v>1916</v>
      </c>
      <c r="G30" s="8" t="str">
        <f t="shared" si="1"/>
        <v>bns30</v>
      </c>
      <c r="H30" s="36"/>
      <c r="I30" s="130"/>
      <c r="J30" s="36"/>
      <c r="K30" s="186" t="s">
        <v>1812</v>
      </c>
      <c r="L30" s="197"/>
      <c r="M30" s="128"/>
      <c r="N30" s="155">
        <v>0</v>
      </c>
      <c r="O30" s="72"/>
      <c r="P30" s="51"/>
    </row>
    <row r="31" spans="1:16" s="8" customFormat="1" ht="13">
      <c r="A31" s="8" t="str">
        <f t="shared" ca="1" si="0"/>
        <v>muni bonds issued</v>
      </c>
      <c r="B31" s="151">
        <f>ROW()</f>
        <v>31</v>
      </c>
      <c r="C31" s="8" t="str">
        <f>summary!J6</f>
        <v>0719</v>
      </c>
      <c r="D31" s="8" t="str">
        <f>summary!Q8</f>
        <v>2016</v>
      </c>
      <c r="E31" s="8" t="s">
        <v>1849</v>
      </c>
      <c r="F31" s="8" t="s">
        <v>1916</v>
      </c>
      <c r="G31" s="8" t="str">
        <f t="shared" si="1"/>
        <v>bns31</v>
      </c>
      <c r="H31" s="36"/>
      <c r="I31" s="130"/>
      <c r="J31" s="36"/>
      <c r="K31" s="186" t="s">
        <v>1813</v>
      </c>
      <c r="L31" s="197"/>
      <c r="M31" s="128"/>
      <c r="N31" s="155">
        <v>0</v>
      </c>
      <c r="O31" s="72"/>
      <c r="P31" s="51"/>
    </row>
    <row r="32" spans="1:16" s="8" customFormat="1" ht="13">
      <c r="A32" s="8" t="str">
        <f t="shared" ca="1" si="0"/>
        <v>muni bonds issued</v>
      </c>
      <c r="B32" s="151">
        <f>ROW()</f>
        <v>32</v>
      </c>
      <c r="C32" s="8" t="str">
        <f>summary!J6</f>
        <v>0719</v>
      </c>
      <c r="D32" s="8" t="str">
        <f>summary!Q8</f>
        <v>2016</v>
      </c>
      <c r="E32" s="8" t="s">
        <v>1849</v>
      </c>
      <c r="F32" s="8" t="s">
        <v>1916</v>
      </c>
      <c r="G32" s="8" t="str">
        <f t="shared" si="1"/>
        <v>bns32</v>
      </c>
      <c r="H32" s="36"/>
      <c r="I32" s="130"/>
      <c r="J32" s="36"/>
      <c r="K32" s="186" t="s">
        <v>1814</v>
      </c>
      <c r="L32" s="197"/>
      <c r="M32" s="128"/>
      <c r="N32" s="155">
        <v>0</v>
      </c>
      <c r="O32" s="72"/>
      <c r="P32" s="51"/>
    </row>
    <row r="33" spans="1:16" s="8" customFormat="1" ht="13">
      <c r="A33" s="8" t="str">
        <f t="shared" ca="1" si="0"/>
        <v>muni bonds issued</v>
      </c>
      <c r="B33" s="151">
        <f>ROW()</f>
        <v>33</v>
      </c>
      <c r="C33" s="8" t="str">
        <f>summary!J6</f>
        <v>0719</v>
      </c>
      <c r="D33" s="8" t="str">
        <f>summary!Q8</f>
        <v>2016</v>
      </c>
      <c r="E33" s="8" t="s">
        <v>1849</v>
      </c>
      <c r="F33" s="8" t="s">
        <v>1916</v>
      </c>
      <c r="G33" s="8" t="str">
        <f t="shared" si="1"/>
        <v>bns33</v>
      </c>
      <c r="H33" s="36"/>
      <c r="I33" s="130"/>
      <c r="J33" s="36"/>
      <c r="K33" s="186" t="s">
        <v>1815</v>
      </c>
      <c r="L33" s="197"/>
      <c r="M33" s="128"/>
      <c r="N33" s="155">
        <v>0</v>
      </c>
      <c r="O33" s="72"/>
      <c r="P33" s="51"/>
    </row>
    <row r="34" spans="1:16" s="8" customFormat="1" ht="13">
      <c r="A34" s="8" t="str">
        <f t="shared" ca="1" si="0"/>
        <v>muni bonds issued</v>
      </c>
      <c r="B34" s="151">
        <f>ROW()</f>
        <v>34</v>
      </c>
      <c r="C34" s="8" t="str">
        <f>summary!J6</f>
        <v>0719</v>
      </c>
      <c r="D34" s="8" t="str">
        <f>summary!Q8</f>
        <v>2016</v>
      </c>
      <c r="E34" s="8" t="s">
        <v>1849</v>
      </c>
      <c r="F34" s="8" t="s">
        <v>1916</v>
      </c>
      <c r="G34" s="8" t="str">
        <f t="shared" si="1"/>
        <v>bns34</v>
      </c>
      <c r="H34" s="36"/>
      <c r="I34" s="130"/>
      <c r="J34" s="36"/>
      <c r="K34" s="186" t="s">
        <v>1816</v>
      </c>
      <c r="L34" s="197"/>
      <c r="M34" s="128"/>
      <c r="N34" s="155">
        <v>0</v>
      </c>
      <c r="O34" s="72"/>
      <c r="P34" s="51"/>
    </row>
    <row r="35" spans="1:16" s="8" customFormat="1" ht="13">
      <c r="A35" s="8" t="str">
        <f t="shared" ca="1" si="0"/>
        <v>muni bonds issued</v>
      </c>
      <c r="B35" s="151">
        <f>ROW()</f>
        <v>35</v>
      </c>
      <c r="C35" s="8" t="str">
        <f>summary!J6</f>
        <v>0719</v>
      </c>
      <c r="D35" s="8" t="str">
        <f>summary!Q8</f>
        <v>2016</v>
      </c>
      <c r="E35" s="8" t="s">
        <v>1849</v>
      </c>
      <c r="F35" s="8" t="s">
        <v>1916</v>
      </c>
      <c r="G35" s="8" t="str">
        <f t="shared" si="1"/>
        <v>bns35</v>
      </c>
      <c r="H35" s="36"/>
      <c r="I35" s="130"/>
      <c r="J35" s="36"/>
      <c r="K35" s="186" t="s">
        <v>1817</v>
      </c>
      <c r="L35" s="197"/>
      <c r="M35" s="128"/>
      <c r="N35" s="155">
        <v>0</v>
      </c>
      <c r="O35" s="72"/>
      <c r="P35" s="51"/>
    </row>
    <row r="36" spans="1:16" s="8" customFormat="1" ht="13">
      <c r="A36" s="8" t="str">
        <f t="shared" ca="1" si="0"/>
        <v>muni bonds issued</v>
      </c>
      <c r="B36" s="151">
        <f>ROW()</f>
        <v>36</v>
      </c>
      <c r="C36" s="8" t="str">
        <f>summary!J6</f>
        <v>0719</v>
      </c>
      <c r="D36" s="8" t="str">
        <f>summary!Q8</f>
        <v>2016</v>
      </c>
      <c r="E36" s="8" t="s">
        <v>1849</v>
      </c>
      <c r="F36" s="8" t="s">
        <v>1916</v>
      </c>
      <c r="G36" s="8" t="str">
        <f>F36&amp;ROW()</f>
        <v>bns36</v>
      </c>
      <c r="H36" s="36"/>
      <c r="I36" s="130"/>
      <c r="J36" s="36"/>
      <c r="K36" s="186" t="s">
        <v>1818</v>
      </c>
      <c r="L36" s="197"/>
      <c r="M36" s="128"/>
      <c r="N36" s="155">
        <v>0</v>
      </c>
      <c r="O36" s="72"/>
      <c r="P36" s="51"/>
    </row>
    <row r="37" spans="1:16" s="8" customFormat="1" ht="13">
      <c r="A37" s="8" t="str">
        <f t="shared" ca="1" si="0"/>
        <v>muni bonds issued</v>
      </c>
      <c r="B37" s="151">
        <f>ROW()</f>
        <v>37</v>
      </c>
      <c r="C37" s="8" t="str">
        <f>summary!J6</f>
        <v>0719</v>
      </c>
      <c r="D37" s="8" t="str">
        <f>summary!Q8</f>
        <v>2016</v>
      </c>
      <c r="E37" s="8" t="s">
        <v>1849</v>
      </c>
      <c r="F37" s="8" t="s">
        <v>1916</v>
      </c>
      <c r="G37" s="8" t="str">
        <f>F37&amp;ROW()</f>
        <v>bns37</v>
      </c>
      <c r="H37" s="36"/>
      <c r="I37" s="130"/>
      <c r="J37" s="36"/>
      <c r="K37" s="186" t="s">
        <v>1819</v>
      </c>
      <c r="L37" s="197"/>
      <c r="M37" s="128"/>
      <c r="N37" s="155">
        <v>0</v>
      </c>
      <c r="O37" s="72"/>
      <c r="P37" s="51"/>
    </row>
    <row r="38" spans="1:16" s="8" customFormat="1" ht="13">
      <c r="A38" s="8" t="str">
        <f t="shared" ca="1" si="0"/>
        <v>muni bonds issued</v>
      </c>
      <c r="B38" s="151">
        <f>ROW()</f>
        <v>38</v>
      </c>
      <c r="C38" s="8" t="str">
        <f>summary!J6</f>
        <v>0719</v>
      </c>
      <c r="D38" s="8" t="str">
        <f>summary!Q8</f>
        <v>2016</v>
      </c>
      <c r="E38" s="8" t="s">
        <v>1849</v>
      </c>
      <c r="F38" s="8" t="s">
        <v>1916</v>
      </c>
      <c r="G38" s="8" t="str">
        <f>F38&amp;ROW()</f>
        <v>bns38</v>
      </c>
      <c r="H38" s="36"/>
      <c r="I38" s="130"/>
      <c r="J38" s="36"/>
      <c r="K38" s="186" t="s">
        <v>1820</v>
      </c>
      <c r="L38" s="197"/>
      <c r="M38" s="128"/>
      <c r="N38" s="155">
        <v>0</v>
      </c>
      <c r="O38" s="72"/>
      <c r="P38" s="51"/>
    </row>
    <row r="39" spans="1:16" s="8" customFormat="1" ht="13">
      <c r="A39" s="8" t="str">
        <f t="shared" ca="1" si="0"/>
        <v>muni bonds issued</v>
      </c>
      <c r="B39" s="151">
        <f>ROW()</f>
        <v>39</v>
      </c>
      <c r="C39" s="8" t="str">
        <f>summary!J6</f>
        <v>0719</v>
      </c>
      <c r="D39" s="8" t="str">
        <f>summary!Q8</f>
        <v>2016</v>
      </c>
      <c r="E39" s="8" t="s">
        <v>1849</v>
      </c>
      <c r="F39" s="8" t="s">
        <v>1916</v>
      </c>
      <c r="G39" s="8" t="str">
        <f>F39&amp;ROW()</f>
        <v>bns39</v>
      </c>
      <c r="H39" s="36"/>
      <c r="I39" s="130"/>
      <c r="J39" s="36"/>
      <c r="K39" s="186" t="s">
        <v>1821</v>
      </c>
      <c r="L39" s="197"/>
      <c r="M39" s="128"/>
      <c r="N39" s="155">
        <v>0</v>
      </c>
      <c r="O39" s="72"/>
      <c r="P39" s="51"/>
    </row>
    <row r="40" spans="1:16" s="8" customFormat="1" ht="13">
      <c r="A40" s="8" t="str">
        <f t="shared" ca="1" si="0"/>
        <v>muni bonds issued</v>
      </c>
      <c r="B40" s="151">
        <f>ROW()</f>
        <v>40</v>
      </c>
      <c r="C40" s="8" t="str">
        <f>summary!J6</f>
        <v>0719</v>
      </c>
      <c r="D40" s="8" t="str">
        <f>summary!Q8</f>
        <v>2016</v>
      </c>
      <c r="E40" s="8" t="s">
        <v>1849</v>
      </c>
      <c r="F40" s="8" t="s">
        <v>1916</v>
      </c>
      <c r="G40" s="8" t="str">
        <f>F40&amp;ROW()</f>
        <v>bns40</v>
      </c>
      <c r="H40" s="36"/>
      <c r="I40" s="130"/>
      <c r="J40" s="36"/>
      <c r="K40" s="186" t="s">
        <v>1822</v>
      </c>
      <c r="L40" s="197"/>
      <c r="M40" s="128"/>
      <c r="N40" s="155">
        <v>0</v>
      </c>
      <c r="O40" s="72"/>
      <c r="P40" s="51"/>
    </row>
    <row r="41" spans="1:16" s="8" customFormat="1" ht="13">
      <c r="A41" s="8" t="str">
        <f t="shared" ca="1" si="0"/>
        <v>muni bonds issued</v>
      </c>
      <c r="B41" s="151">
        <f>ROW()</f>
        <v>41</v>
      </c>
      <c r="C41" s="8" t="str">
        <f>summary!J6</f>
        <v>0719</v>
      </c>
      <c r="D41" s="8" t="str">
        <f>summary!Q8</f>
        <v>2016</v>
      </c>
      <c r="E41" s="8" t="s">
        <v>1849</v>
      </c>
      <c r="F41" s="8" t="s">
        <v>1916</v>
      </c>
      <c r="G41" s="8" t="str">
        <f t="shared" si="1"/>
        <v>bns41</v>
      </c>
      <c r="H41" s="36"/>
      <c r="I41" s="130"/>
      <c r="J41" s="36"/>
      <c r="K41" s="186" t="s">
        <v>1979</v>
      </c>
      <c r="L41" s="197"/>
      <c r="M41" s="128"/>
      <c r="N41" s="155">
        <v>0</v>
      </c>
      <c r="O41" s="72"/>
      <c r="P41" s="51"/>
    </row>
    <row r="42" spans="1:16" s="8" customFormat="1" ht="13">
      <c r="A42" s="8" t="str">
        <f t="shared" ca="1" si="0"/>
        <v>muni bonds issued</v>
      </c>
      <c r="B42" s="151">
        <f>ROW()</f>
        <v>42</v>
      </c>
      <c r="C42" s="8" t="str">
        <f>summary!J6</f>
        <v>0719</v>
      </c>
      <c r="D42" s="8" t="str">
        <f>summary!Q8</f>
        <v>2016</v>
      </c>
      <c r="E42" s="8" t="s">
        <v>1849</v>
      </c>
      <c r="F42" s="8" t="s">
        <v>1916</v>
      </c>
      <c r="G42" s="8" t="str">
        <f t="shared" si="1"/>
        <v>bns42</v>
      </c>
      <c r="H42" s="36"/>
      <c r="I42" s="130"/>
      <c r="J42" s="36"/>
      <c r="K42" s="186" t="s">
        <v>1980</v>
      </c>
      <c r="L42" s="197"/>
      <c r="M42" s="128"/>
      <c r="N42" s="155">
        <v>0</v>
      </c>
      <c r="O42" s="72"/>
      <c r="P42" s="51"/>
    </row>
    <row r="43" spans="1:16" s="8" customFormat="1" ht="13">
      <c r="A43" s="8" t="str">
        <f t="shared" ca="1" si="0"/>
        <v>muni bonds issued</v>
      </c>
      <c r="B43" s="151">
        <f>ROW()</f>
        <v>43</v>
      </c>
      <c r="C43" s="8" t="str">
        <f>summary!J6</f>
        <v>0719</v>
      </c>
      <c r="D43" s="8" t="str">
        <f>summary!Q8</f>
        <v>2016</v>
      </c>
      <c r="E43" s="8" t="s">
        <v>1849</v>
      </c>
      <c r="F43" s="8" t="s">
        <v>1916</v>
      </c>
      <c r="G43" s="8" t="str">
        <f t="shared" si="1"/>
        <v>bns43</v>
      </c>
      <c r="H43" s="36"/>
      <c r="I43" s="130"/>
      <c r="J43" s="36"/>
      <c r="K43" s="186" t="s">
        <v>1981</v>
      </c>
      <c r="L43" s="197"/>
      <c r="M43" s="128"/>
      <c r="N43" s="155">
        <v>0</v>
      </c>
      <c r="O43" s="72"/>
      <c r="P43" s="51"/>
    </row>
    <row r="44" spans="1:16" s="8" customFormat="1" ht="13">
      <c r="A44" s="8" t="str">
        <f t="shared" ca="1" si="0"/>
        <v>muni bonds issued</v>
      </c>
      <c r="B44" s="151">
        <f>ROW()</f>
        <v>44</v>
      </c>
      <c r="C44" s="8" t="str">
        <f>summary!J6</f>
        <v>0719</v>
      </c>
      <c r="D44" s="8" t="str">
        <f>summary!Q8</f>
        <v>2016</v>
      </c>
      <c r="E44" s="8" t="s">
        <v>1849</v>
      </c>
      <c r="F44" s="8" t="s">
        <v>1916</v>
      </c>
      <c r="G44" s="8" t="str">
        <f t="shared" si="1"/>
        <v>bns44</v>
      </c>
      <c r="H44" s="36"/>
      <c r="I44" s="130"/>
      <c r="J44" s="36"/>
      <c r="K44" s="186" t="s">
        <v>1983</v>
      </c>
      <c r="L44" s="197"/>
      <c r="M44" s="128"/>
      <c r="N44" s="155">
        <v>0</v>
      </c>
      <c r="O44" s="72"/>
      <c r="P44" s="51"/>
    </row>
    <row r="45" spans="1:16" s="8" customFormat="1" ht="13">
      <c r="A45" s="8" t="str">
        <f t="shared" ca="1" si="0"/>
        <v>muni bonds issued</v>
      </c>
      <c r="B45" s="151">
        <f>ROW()</f>
        <v>45</v>
      </c>
      <c r="C45" s="8" t="str">
        <f>summary!J6</f>
        <v>0719</v>
      </c>
      <c r="D45" s="8" t="str">
        <f>summary!Q8</f>
        <v>2016</v>
      </c>
      <c r="E45" s="8" t="s">
        <v>1849</v>
      </c>
      <c r="F45" s="8" t="s">
        <v>1916</v>
      </c>
      <c r="G45" s="8" t="str">
        <f t="shared" ref="G45:G64" si="2">F45&amp;ROW()</f>
        <v>bns45</v>
      </c>
      <c r="H45" s="36"/>
      <c r="I45" s="130"/>
      <c r="J45" s="36"/>
      <c r="K45" s="186" t="s">
        <v>1982</v>
      </c>
      <c r="L45" s="197"/>
      <c r="M45" s="128"/>
      <c r="N45" s="155">
        <v>0</v>
      </c>
      <c r="O45" s="51"/>
      <c r="P45" s="51"/>
    </row>
    <row r="46" spans="1:16" s="8" customFormat="1" ht="13">
      <c r="A46" s="8" t="str">
        <f t="shared" ca="1" si="0"/>
        <v>muni bonds issued</v>
      </c>
      <c r="B46" s="151">
        <f>ROW()</f>
        <v>46</v>
      </c>
      <c r="C46" s="8" t="str">
        <f>summary!J6</f>
        <v>0719</v>
      </c>
      <c r="D46" s="8" t="str">
        <f>summary!Q8</f>
        <v>2016</v>
      </c>
      <c r="E46" s="8" t="s">
        <v>1849</v>
      </c>
      <c r="F46" s="8" t="s">
        <v>1916</v>
      </c>
      <c r="G46" s="8" t="str">
        <f t="shared" si="2"/>
        <v>bns46</v>
      </c>
      <c r="H46" s="36"/>
      <c r="I46" s="130"/>
      <c r="J46" s="36"/>
      <c r="K46" s="186" t="s">
        <v>2021</v>
      </c>
      <c r="L46" s="197"/>
      <c r="M46" s="128"/>
      <c r="N46" s="155">
        <v>0</v>
      </c>
      <c r="O46" s="51"/>
      <c r="P46" s="51"/>
    </row>
    <row r="47" spans="1:16" s="8" customFormat="1" ht="13">
      <c r="A47" s="8" t="str">
        <f t="shared" ca="1" si="0"/>
        <v>muni bonds issued</v>
      </c>
      <c r="B47" s="151">
        <f>ROW()</f>
        <v>47</v>
      </c>
      <c r="C47" s="8" t="str">
        <f>summary!J6</f>
        <v>0719</v>
      </c>
      <c r="D47" s="8" t="str">
        <f>summary!Q8</f>
        <v>2016</v>
      </c>
      <c r="E47" s="8" t="s">
        <v>1849</v>
      </c>
      <c r="F47" s="8" t="s">
        <v>1916</v>
      </c>
      <c r="G47" s="8" t="str">
        <f t="shared" si="2"/>
        <v>bns47</v>
      </c>
      <c r="H47" s="36"/>
      <c r="I47" s="130"/>
      <c r="J47" s="36"/>
      <c r="K47" s="186" t="s">
        <v>2022</v>
      </c>
      <c r="L47" s="197"/>
      <c r="M47" s="128"/>
      <c r="N47" s="155">
        <v>0</v>
      </c>
      <c r="O47" s="51"/>
      <c r="P47" s="51"/>
    </row>
    <row r="48" spans="1:16" s="8" customFormat="1" ht="13">
      <c r="A48" s="8" t="str">
        <f t="shared" ca="1" si="0"/>
        <v>muni bonds issued</v>
      </c>
      <c r="B48" s="151">
        <f>ROW()</f>
        <v>48</v>
      </c>
      <c r="C48" s="8" t="str">
        <f>summary!J6</f>
        <v>0719</v>
      </c>
      <c r="D48" s="8" t="str">
        <f>summary!Q8</f>
        <v>2016</v>
      </c>
      <c r="E48" s="8" t="s">
        <v>1849</v>
      </c>
      <c r="F48" s="8" t="s">
        <v>1916</v>
      </c>
      <c r="G48" s="8" t="str">
        <f t="shared" si="2"/>
        <v>bns48</v>
      </c>
      <c r="H48" s="36"/>
      <c r="I48" s="130"/>
      <c r="J48" s="36"/>
      <c r="K48" s="186" t="s">
        <v>2023</v>
      </c>
      <c r="L48" s="197"/>
      <c r="M48" s="128"/>
      <c r="N48" s="155">
        <v>0</v>
      </c>
      <c r="O48" s="51"/>
      <c r="P48" s="51"/>
    </row>
    <row r="49" spans="1:16" s="8" customFormat="1" ht="13">
      <c r="A49" s="8" t="str">
        <f t="shared" ca="1" si="0"/>
        <v>muni bonds issued</v>
      </c>
      <c r="B49" s="151">
        <f>ROW()</f>
        <v>49</v>
      </c>
      <c r="C49" s="8" t="str">
        <f>summary!J6</f>
        <v>0719</v>
      </c>
      <c r="D49" s="8" t="str">
        <f>summary!Q8</f>
        <v>2016</v>
      </c>
      <c r="E49" s="8" t="s">
        <v>1849</v>
      </c>
      <c r="F49" s="8" t="s">
        <v>1916</v>
      </c>
      <c r="G49" s="8" t="str">
        <f t="shared" si="2"/>
        <v>bns49</v>
      </c>
      <c r="H49" s="36"/>
      <c r="I49" s="130"/>
      <c r="J49" s="36"/>
      <c r="K49" s="186" t="s">
        <v>2024</v>
      </c>
      <c r="L49" s="197"/>
      <c r="M49" s="128"/>
      <c r="N49" s="155">
        <v>0</v>
      </c>
      <c r="O49" s="51"/>
      <c r="P49" s="51"/>
    </row>
    <row r="50" spans="1:16" s="8" customFormat="1" ht="13">
      <c r="A50" s="8" t="str">
        <f t="shared" ca="1" si="0"/>
        <v>muni bonds issued</v>
      </c>
      <c r="B50" s="151">
        <f>ROW()</f>
        <v>50</v>
      </c>
      <c r="C50" s="8" t="str">
        <f>summary!J6</f>
        <v>0719</v>
      </c>
      <c r="D50" s="8" t="str">
        <f>summary!Q8</f>
        <v>2016</v>
      </c>
      <c r="E50" s="8" t="s">
        <v>1849</v>
      </c>
      <c r="F50" s="8" t="s">
        <v>1916</v>
      </c>
      <c r="G50" s="8" t="str">
        <f t="shared" si="2"/>
        <v>bns50</v>
      </c>
      <c r="H50" s="36"/>
      <c r="I50" s="130"/>
      <c r="J50" s="36"/>
      <c r="K50" s="186" t="s">
        <v>2025</v>
      </c>
      <c r="L50" s="197"/>
      <c r="M50" s="128"/>
      <c r="N50" s="155">
        <v>0</v>
      </c>
      <c r="O50" s="51"/>
      <c r="P50" s="51"/>
    </row>
    <row r="51" spans="1:16" s="8" customFormat="1" ht="13">
      <c r="A51" s="8" t="str">
        <f t="shared" ca="1" si="0"/>
        <v>muni bonds issued</v>
      </c>
      <c r="B51" s="151">
        <f>ROW()</f>
        <v>51</v>
      </c>
      <c r="C51" s="8" t="str">
        <f>summary!J6</f>
        <v>0719</v>
      </c>
      <c r="D51" s="8" t="str">
        <f>summary!Q8</f>
        <v>2016</v>
      </c>
      <c r="E51" s="8" t="s">
        <v>1849</v>
      </c>
      <c r="F51" s="8" t="s">
        <v>1916</v>
      </c>
      <c r="G51" s="8" t="str">
        <f t="shared" si="2"/>
        <v>bns51</v>
      </c>
      <c r="H51" s="36"/>
      <c r="I51" s="130"/>
      <c r="J51" s="36"/>
      <c r="K51" s="186" t="s">
        <v>2026</v>
      </c>
      <c r="L51" s="197"/>
      <c r="M51" s="128"/>
      <c r="N51" s="155">
        <v>0</v>
      </c>
      <c r="O51" s="51"/>
      <c r="P51" s="51"/>
    </row>
    <row r="52" spans="1:16" s="8" customFormat="1" ht="13">
      <c r="A52" s="8" t="str">
        <f t="shared" ca="1" si="0"/>
        <v>muni bonds issued</v>
      </c>
      <c r="B52" s="151">
        <f>ROW()</f>
        <v>52</v>
      </c>
      <c r="C52" s="8" t="str">
        <f>summary!J6</f>
        <v>0719</v>
      </c>
      <c r="D52" s="8" t="str">
        <f>summary!Q8</f>
        <v>2016</v>
      </c>
      <c r="E52" s="8" t="s">
        <v>1849</v>
      </c>
      <c r="F52" s="8" t="s">
        <v>1916</v>
      </c>
      <c r="G52" s="8" t="str">
        <f t="shared" si="2"/>
        <v>bns52</v>
      </c>
      <c r="H52" s="36"/>
      <c r="I52" s="130"/>
      <c r="J52" s="36"/>
      <c r="K52" s="186" t="s">
        <v>2027</v>
      </c>
      <c r="L52" s="197"/>
      <c r="M52" s="128"/>
      <c r="N52" s="155">
        <v>0</v>
      </c>
      <c r="O52" s="51"/>
      <c r="P52" s="51"/>
    </row>
    <row r="53" spans="1:16" s="8" customFormat="1" ht="13">
      <c r="A53" s="8" t="str">
        <f t="shared" ca="1" si="0"/>
        <v>muni bonds issued</v>
      </c>
      <c r="B53" s="151">
        <f>ROW()</f>
        <v>53</v>
      </c>
      <c r="C53" s="8" t="str">
        <f>summary!J6</f>
        <v>0719</v>
      </c>
      <c r="D53" s="8" t="str">
        <f>summary!Q8</f>
        <v>2016</v>
      </c>
      <c r="E53" s="8" t="s">
        <v>1849</v>
      </c>
      <c r="F53" s="8" t="s">
        <v>1916</v>
      </c>
      <c r="G53" s="8" t="str">
        <f t="shared" si="2"/>
        <v>bns53</v>
      </c>
      <c r="H53" s="36"/>
      <c r="I53" s="130"/>
      <c r="J53" s="36"/>
      <c r="K53" s="186" t="s">
        <v>2028</v>
      </c>
      <c r="L53" s="197"/>
      <c r="M53" s="128"/>
      <c r="N53" s="155">
        <v>0</v>
      </c>
      <c r="O53" s="51"/>
      <c r="P53" s="51"/>
    </row>
    <row r="54" spans="1:16" s="8" customFormat="1" ht="13">
      <c r="A54" s="8" t="str">
        <f t="shared" ca="1" si="0"/>
        <v>muni bonds issued</v>
      </c>
      <c r="B54" s="151">
        <f>ROW()</f>
        <v>54</v>
      </c>
      <c r="C54" s="8" t="str">
        <f>summary!J6</f>
        <v>0719</v>
      </c>
      <c r="D54" s="8" t="str">
        <f>summary!Q8</f>
        <v>2016</v>
      </c>
      <c r="E54" s="8" t="s">
        <v>1849</v>
      </c>
      <c r="F54" s="8" t="s">
        <v>1916</v>
      </c>
      <c r="G54" s="8" t="str">
        <f t="shared" si="2"/>
        <v>bns54</v>
      </c>
      <c r="H54" s="36"/>
      <c r="I54" s="130"/>
      <c r="J54" s="36"/>
      <c r="K54" s="186" t="s">
        <v>2029</v>
      </c>
      <c r="L54" s="197"/>
      <c r="M54" s="128"/>
      <c r="N54" s="155">
        <v>0</v>
      </c>
      <c r="O54" s="51"/>
      <c r="P54" s="51"/>
    </row>
    <row r="55" spans="1:16" s="8" customFormat="1" ht="13">
      <c r="A55" s="8" t="str">
        <f t="shared" ca="1" si="0"/>
        <v>muni bonds issued</v>
      </c>
      <c r="B55" s="151">
        <f>ROW()</f>
        <v>55</v>
      </c>
      <c r="C55" s="8" t="str">
        <f>summary!J6</f>
        <v>0719</v>
      </c>
      <c r="D55" s="8" t="str">
        <f>summary!Q8</f>
        <v>2016</v>
      </c>
      <c r="E55" s="8" t="s">
        <v>1849</v>
      </c>
      <c r="F55" s="8" t="s">
        <v>1916</v>
      </c>
      <c r="G55" s="8" t="str">
        <f t="shared" si="2"/>
        <v>bns55</v>
      </c>
      <c r="H55" s="36"/>
      <c r="I55" s="130"/>
      <c r="J55" s="36"/>
      <c r="K55" s="186" t="s">
        <v>2030</v>
      </c>
      <c r="L55" s="197"/>
      <c r="M55" s="128"/>
      <c r="N55" s="155">
        <v>0</v>
      </c>
      <c r="O55" s="51"/>
      <c r="P55" s="51"/>
    </row>
    <row r="56" spans="1:16" s="8" customFormat="1" ht="13">
      <c r="A56" s="8" t="str">
        <f t="shared" ca="1" si="0"/>
        <v>muni bonds issued</v>
      </c>
      <c r="B56" s="151">
        <f>ROW()</f>
        <v>56</v>
      </c>
      <c r="C56" s="8" t="str">
        <f>summary!J6</f>
        <v>0719</v>
      </c>
      <c r="D56" s="8" t="str">
        <f>summary!Q8</f>
        <v>2016</v>
      </c>
      <c r="E56" s="8" t="s">
        <v>1849</v>
      </c>
      <c r="F56" s="8" t="s">
        <v>1916</v>
      </c>
      <c r="G56" s="8" t="str">
        <f t="shared" si="2"/>
        <v>bns56</v>
      </c>
      <c r="H56" s="36"/>
      <c r="I56" s="130"/>
      <c r="J56" s="36"/>
      <c r="K56" s="186" t="s">
        <v>2031</v>
      </c>
      <c r="L56" s="197"/>
      <c r="M56" s="128"/>
      <c r="N56" s="155">
        <v>0</v>
      </c>
      <c r="O56" s="51"/>
      <c r="P56" s="51"/>
    </row>
    <row r="57" spans="1:16" s="8" customFormat="1" ht="13">
      <c r="A57" s="8" t="str">
        <f t="shared" ca="1" si="0"/>
        <v>muni bonds issued</v>
      </c>
      <c r="B57" s="151">
        <f>ROW()</f>
        <v>57</v>
      </c>
      <c r="C57" s="8" t="str">
        <f>summary!J6</f>
        <v>0719</v>
      </c>
      <c r="D57" s="8" t="str">
        <f>summary!Q8</f>
        <v>2016</v>
      </c>
      <c r="E57" s="8" t="s">
        <v>1849</v>
      </c>
      <c r="F57" s="8" t="s">
        <v>1916</v>
      </c>
      <c r="G57" s="8" t="str">
        <f t="shared" si="2"/>
        <v>bns57</v>
      </c>
      <c r="H57" s="36"/>
      <c r="I57" s="130"/>
      <c r="J57" s="36"/>
      <c r="K57" s="186" t="s">
        <v>2032</v>
      </c>
      <c r="L57" s="197"/>
      <c r="M57" s="128"/>
      <c r="N57" s="155">
        <v>0</v>
      </c>
      <c r="O57" s="72"/>
      <c r="P57" s="51"/>
    </row>
    <row r="58" spans="1:16" s="8" customFormat="1" ht="13">
      <c r="A58" s="8" t="str">
        <f t="shared" ca="1" si="0"/>
        <v>muni bonds issued</v>
      </c>
      <c r="B58" s="151">
        <f>ROW()</f>
        <v>58</v>
      </c>
      <c r="C58" s="8" t="str">
        <f>summary!J6</f>
        <v>0719</v>
      </c>
      <c r="D58" s="8" t="str">
        <f>summary!Q8</f>
        <v>2016</v>
      </c>
      <c r="E58" s="8" t="s">
        <v>1849</v>
      </c>
      <c r="F58" s="8" t="s">
        <v>1916</v>
      </c>
      <c r="G58" s="8" t="str">
        <f t="shared" si="2"/>
        <v>bns58</v>
      </c>
      <c r="H58" s="36"/>
      <c r="I58" s="130"/>
      <c r="J58" s="36"/>
      <c r="K58" s="186" t="s">
        <v>2033</v>
      </c>
      <c r="L58" s="197"/>
      <c r="M58" s="128"/>
      <c r="N58" s="155">
        <v>0</v>
      </c>
      <c r="O58" s="72"/>
      <c r="P58" s="51"/>
    </row>
    <row r="59" spans="1:16" s="8" customFormat="1" ht="13">
      <c r="A59" s="8" t="str">
        <f t="shared" ca="1" si="0"/>
        <v>muni bonds issued</v>
      </c>
      <c r="B59" s="151">
        <f>ROW()</f>
        <v>59</v>
      </c>
      <c r="C59" s="8" t="str">
        <f>summary!J6</f>
        <v>0719</v>
      </c>
      <c r="D59" s="8" t="str">
        <f>summary!Q8</f>
        <v>2016</v>
      </c>
      <c r="E59" s="8" t="s">
        <v>1849</v>
      </c>
      <c r="F59" s="8" t="s">
        <v>1916</v>
      </c>
      <c r="G59" s="8" t="str">
        <f t="shared" si="2"/>
        <v>bns59</v>
      </c>
      <c r="H59" s="36"/>
      <c r="I59" s="130"/>
      <c r="J59" s="36"/>
      <c r="K59" s="186" t="s">
        <v>2034</v>
      </c>
      <c r="L59" s="197"/>
      <c r="M59" s="128"/>
      <c r="N59" s="155">
        <v>0</v>
      </c>
      <c r="O59" s="72"/>
      <c r="P59" s="51"/>
    </row>
    <row r="60" spans="1:16" s="8" customFormat="1" ht="13">
      <c r="A60" s="8" t="str">
        <f t="shared" ca="1" si="0"/>
        <v>muni bonds issued</v>
      </c>
      <c r="B60" s="151">
        <f>ROW()</f>
        <v>60</v>
      </c>
      <c r="C60" s="8" t="str">
        <f>summary!J6</f>
        <v>0719</v>
      </c>
      <c r="D60" s="8" t="str">
        <f>summary!Q8</f>
        <v>2016</v>
      </c>
      <c r="E60" s="8" t="s">
        <v>1849</v>
      </c>
      <c r="F60" s="8" t="s">
        <v>1916</v>
      </c>
      <c r="G60" s="8" t="str">
        <f t="shared" si="2"/>
        <v>bns60</v>
      </c>
      <c r="H60" s="36"/>
      <c r="I60" s="130"/>
      <c r="J60" s="36"/>
      <c r="K60" s="186" t="s">
        <v>2035</v>
      </c>
      <c r="L60" s="197"/>
      <c r="M60" s="128"/>
      <c r="N60" s="155">
        <v>0</v>
      </c>
      <c r="O60" s="72"/>
      <c r="P60" s="51"/>
    </row>
    <row r="61" spans="1:16" s="8" customFormat="1" ht="13">
      <c r="A61" s="8" t="str">
        <f t="shared" ca="1" si="0"/>
        <v>muni bonds issued</v>
      </c>
      <c r="B61" s="151">
        <f>ROW()</f>
        <v>61</v>
      </c>
      <c r="C61" s="8" t="str">
        <f>summary!J6</f>
        <v>0719</v>
      </c>
      <c r="D61" s="8" t="str">
        <f>summary!Q8</f>
        <v>2016</v>
      </c>
      <c r="E61" s="8" t="s">
        <v>1849</v>
      </c>
      <c r="F61" s="8" t="s">
        <v>1916</v>
      </c>
      <c r="G61" s="8" t="str">
        <f t="shared" si="2"/>
        <v>bns61</v>
      </c>
      <c r="H61" s="36"/>
      <c r="I61" s="130"/>
      <c r="J61" s="36"/>
      <c r="K61" s="186" t="s">
        <v>2036</v>
      </c>
      <c r="L61" s="197"/>
      <c r="M61" s="128"/>
      <c r="N61" s="155">
        <v>0</v>
      </c>
      <c r="O61" s="72"/>
      <c r="P61" s="51"/>
    </row>
    <row r="62" spans="1:16" s="8" customFormat="1" ht="13">
      <c r="A62" s="8" t="str">
        <f t="shared" ca="1" si="0"/>
        <v>muni bonds issued</v>
      </c>
      <c r="B62" s="151">
        <f>ROW()</f>
        <v>62</v>
      </c>
      <c r="C62" s="8" t="str">
        <f>summary!J6</f>
        <v>0719</v>
      </c>
      <c r="D62" s="8" t="str">
        <f>summary!Q8</f>
        <v>2016</v>
      </c>
      <c r="E62" s="8" t="s">
        <v>1849</v>
      </c>
      <c r="F62" s="8" t="s">
        <v>1916</v>
      </c>
      <c r="G62" s="8" t="str">
        <f t="shared" si="2"/>
        <v>bns62</v>
      </c>
      <c r="H62" s="36"/>
      <c r="I62" s="130"/>
      <c r="J62" s="36"/>
      <c r="K62" s="186" t="s">
        <v>2037</v>
      </c>
      <c r="L62" s="197"/>
      <c r="M62" s="128"/>
      <c r="N62" s="155">
        <v>0</v>
      </c>
      <c r="O62" s="72"/>
      <c r="P62" s="51"/>
    </row>
    <row r="63" spans="1:16" s="8" customFormat="1" ht="13">
      <c r="A63" s="8" t="str">
        <f t="shared" ca="1" si="0"/>
        <v>muni bonds issued</v>
      </c>
      <c r="B63" s="151">
        <f>ROW()</f>
        <v>63</v>
      </c>
      <c r="C63" s="8" t="str">
        <f>summary!J6</f>
        <v>0719</v>
      </c>
      <c r="D63" s="8" t="str">
        <f>summary!Q8</f>
        <v>2016</v>
      </c>
      <c r="E63" s="8" t="s">
        <v>1849</v>
      </c>
      <c r="F63" s="8" t="s">
        <v>1916</v>
      </c>
      <c r="G63" s="8" t="str">
        <f t="shared" si="2"/>
        <v>bns63</v>
      </c>
      <c r="H63" s="36"/>
      <c r="I63" s="130"/>
      <c r="J63" s="36"/>
      <c r="K63" s="186" t="s">
        <v>2038</v>
      </c>
      <c r="L63" s="197"/>
      <c r="M63" s="128"/>
      <c r="N63" s="155">
        <v>0</v>
      </c>
      <c r="O63" s="72"/>
      <c r="P63" s="51"/>
    </row>
    <row r="64" spans="1:16" s="8" customFormat="1" ht="13">
      <c r="A64" s="8" t="str">
        <f t="shared" ca="1" si="0"/>
        <v>muni bonds issued</v>
      </c>
      <c r="B64" s="151">
        <f>ROW()</f>
        <v>64</v>
      </c>
      <c r="C64" s="8" t="str">
        <f>summary!J6</f>
        <v>0719</v>
      </c>
      <c r="D64" s="8" t="str">
        <f>summary!Q8</f>
        <v>2016</v>
      </c>
      <c r="E64" s="8" t="s">
        <v>1849</v>
      </c>
      <c r="F64" s="8" t="s">
        <v>1916</v>
      </c>
      <c r="G64" s="8" t="str">
        <f t="shared" si="2"/>
        <v>bns64</v>
      </c>
      <c r="H64" s="36"/>
      <c r="I64" s="130"/>
      <c r="J64" s="36"/>
      <c r="K64" s="186" t="s">
        <v>2039</v>
      </c>
      <c r="L64" s="197"/>
      <c r="M64" s="128"/>
      <c r="N64" s="155">
        <v>0</v>
      </c>
      <c r="O64" s="72"/>
      <c r="P64" s="51"/>
    </row>
    <row r="65" spans="1:16" s="8" customFormat="1" ht="13">
      <c r="A65" s="8" t="str">
        <f t="shared" ca="1" si="0"/>
        <v>muni bonds issued</v>
      </c>
      <c r="B65" s="151">
        <f>ROW()</f>
        <v>65</v>
      </c>
      <c r="C65" s="8" t="str">
        <f>summary!J6</f>
        <v>0719</v>
      </c>
      <c r="D65" s="8" t="str">
        <f>summary!Q8</f>
        <v>2016</v>
      </c>
      <c r="E65" s="8" t="s">
        <v>1849</v>
      </c>
      <c r="F65" s="8" t="s">
        <v>1916</v>
      </c>
      <c r="G65" s="8" t="str">
        <f t="shared" ref="G65:G73" si="3">F65&amp;ROW()</f>
        <v>bns65</v>
      </c>
      <c r="H65" s="36"/>
      <c r="I65" s="130"/>
      <c r="J65" s="36"/>
      <c r="K65" s="186" t="s">
        <v>2040</v>
      </c>
      <c r="L65" s="197"/>
      <c r="M65" s="128"/>
      <c r="N65" s="155">
        <v>0</v>
      </c>
      <c r="O65" s="72"/>
      <c r="P65" s="51"/>
    </row>
    <row r="66" spans="1:16" s="8" customFormat="1" ht="13">
      <c r="A66" s="8" t="str">
        <f t="shared" ca="1" si="0"/>
        <v>muni bonds issued</v>
      </c>
      <c r="B66" s="151">
        <f>ROW()</f>
        <v>66</v>
      </c>
      <c r="C66" s="8" t="str">
        <f>summary!J6</f>
        <v>0719</v>
      </c>
      <c r="D66" s="8" t="str">
        <f>summary!Q8</f>
        <v>2016</v>
      </c>
      <c r="E66" s="8" t="s">
        <v>1849</v>
      </c>
      <c r="F66" s="8" t="s">
        <v>1916</v>
      </c>
      <c r="G66" s="8" t="str">
        <f t="shared" si="3"/>
        <v>bns66</v>
      </c>
      <c r="H66" s="36"/>
      <c r="I66" s="130"/>
      <c r="J66" s="36"/>
      <c r="K66" s="186" t="s">
        <v>2041</v>
      </c>
      <c r="L66" s="197"/>
      <c r="M66" s="128"/>
      <c r="N66" s="155">
        <v>0</v>
      </c>
      <c r="O66" s="72"/>
      <c r="P66" s="51"/>
    </row>
    <row r="67" spans="1:16" s="8" customFormat="1" ht="13">
      <c r="A67" s="8" t="str">
        <f t="shared" ca="1" si="0"/>
        <v>muni bonds issued</v>
      </c>
      <c r="B67" s="151">
        <f>ROW()</f>
        <v>67</v>
      </c>
      <c r="C67" s="8" t="str">
        <f>summary!J6</f>
        <v>0719</v>
      </c>
      <c r="D67" s="8" t="str">
        <f>summary!Q8</f>
        <v>2016</v>
      </c>
      <c r="E67" s="8" t="s">
        <v>1849</v>
      </c>
      <c r="F67" s="8" t="s">
        <v>1916</v>
      </c>
      <c r="G67" s="8" t="str">
        <f t="shared" si="3"/>
        <v>bns67</v>
      </c>
      <c r="H67" s="36"/>
      <c r="I67" s="130"/>
      <c r="J67" s="36"/>
      <c r="K67" s="186" t="s">
        <v>2042</v>
      </c>
      <c r="L67" s="197"/>
      <c r="M67" s="128"/>
      <c r="N67" s="155">
        <v>0</v>
      </c>
      <c r="O67" s="72"/>
      <c r="P67" s="51"/>
    </row>
    <row r="68" spans="1:16" s="8" customFormat="1" ht="13">
      <c r="A68" s="8" t="str">
        <f t="shared" ca="1" si="0"/>
        <v>muni bonds issued</v>
      </c>
      <c r="B68" s="151">
        <f>ROW()</f>
        <v>68</v>
      </c>
      <c r="C68" s="8" t="str">
        <f>summary!J6</f>
        <v>0719</v>
      </c>
      <c r="D68" s="8" t="str">
        <f>summary!Q8</f>
        <v>2016</v>
      </c>
      <c r="E68" s="8" t="s">
        <v>1849</v>
      </c>
      <c r="F68" s="8" t="s">
        <v>1916</v>
      </c>
      <c r="G68" s="8" t="str">
        <f t="shared" si="3"/>
        <v>bns68</v>
      </c>
      <c r="H68" s="36"/>
      <c r="I68" s="130"/>
      <c r="J68" s="36"/>
      <c r="K68" s="186" t="s">
        <v>2043</v>
      </c>
      <c r="L68" s="197"/>
      <c r="M68" s="128"/>
      <c r="N68" s="155">
        <v>0</v>
      </c>
      <c r="O68" s="72"/>
      <c r="P68" s="51"/>
    </row>
    <row r="69" spans="1:16" s="8" customFormat="1" ht="13">
      <c r="A69" s="8" t="str">
        <f t="shared" ca="1" si="0"/>
        <v>muni bonds issued</v>
      </c>
      <c r="B69" s="151">
        <f>ROW()</f>
        <v>69</v>
      </c>
      <c r="C69" s="8" t="str">
        <f>summary!J6</f>
        <v>0719</v>
      </c>
      <c r="D69" s="8" t="str">
        <f>summary!Q8</f>
        <v>2016</v>
      </c>
      <c r="E69" s="8" t="s">
        <v>1849</v>
      </c>
      <c r="F69" s="8" t="s">
        <v>1916</v>
      </c>
      <c r="G69" s="8" t="str">
        <f t="shared" si="3"/>
        <v>bns69</v>
      </c>
      <c r="H69" s="36"/>
      <c r="I69" s="130"/>
      <c r="J69" s="36"/>
      <c r="K69" s="186" t="s">
        <v>2044</v>
      </c>
      <c r="L69" s="197"/>
      <c r="M69" s="128"/>
      <c r="N69" s="155">
        <v>0</v>
      </c>
      <c r="O69" s="72"/>
      <c r="P69" s="51"/>
    </row>
    <row r="70" spans="1:16" s="8" customFormat="1" ht="13">
      <c r="A70" s="8" t="str">
        <f t="shared" ca="1" si="0"/>
        <v>muni bonds issued</v>
      </c>
      <c r="B70" s="151">
        <f>ROW()</f>
        <v>70</v>
      </c>
      <c r="C70" s="8" t="str">
        <f>summary!J6</f>
        <v>0719</v>
      </c>
      <c r="D70" s="8" t="str">
        <f>summary!Q8</f>
        <v>2016</v>
      </c>
      <c r="E70" s="8" t="s">
        <v>1849</v>
      </c>
      <c r="F70" s="8" t="s">
        <v>1916</v>
      </c>
      <c r="G70" s="8" t="str">
        <f t="shared" si="3"/>
        <v>bns70</v>
      </c>
      <c r="H70" s="36"/>
      <c r="I70" s="130"/>
      <c r="J70" s="36"/>
      <c r="K70" s="186" t="s">
        <v>2045</v>
      </c>
      <c r="L70" s="197"/>
      <c r="M70" s="128"/>
      <c r="N70" s="155">
        <v>0</v>
      </c>
      <c r="O70" s="72"/>
      <c r="P70" s="51"/>
    </row>
    <row r="71" spans="1:16" s="8" customFormat="1" ht="13">
      <c r="A71" s="8" t="str">
        <f t="shared" ca="1" si="0"/>
        <v>muni bonds issued</v>
      </c>
      <c r="B71" s="151">
        <f>ROW()</f>
        <v>71</v>
      </c>
      <c r="C71" s="8" t="str">
        <f>summary!J6</f>
        <v>0719</v>
      </c>
      <c r="D71" s="8" t="str">
        <f>summary!Q8</f>
        <v>2016</v>
      </c>
      <c r="E71" s="8" t="s">
        <v>1849</v>
      </c>
      <c r="F71" s="8" t="s">
        <v>1916</v>
      </c>
      <c r="G71" s="8" t="str">
        <f t="shared" si="3"/>
        <v>bns71</v>
      </c>
      <c r="H71" s="36"/>
      <c r="I71" s="130"/>
      <c r="J71" s="36"/>
      <c r="K71" s="186" t="s">
        <v>2046</v>
      </c>
      <c r="L71" s="197"/>
      <c r="M71" s="128"/>
      <c r="N71" s="155">
        <v>0</v>
      </c>
      <c r="O71" s="72"/>
      <c r="P71" s="51"/>
    </row>
    <row r="72" spans="1:16" s="8" customFormat="1" ht="13">
      <c r="A72" s="8" t="str">
        <f t="shared" ca="1" si="0"/>
        <v>muni bonds issued</v>
      </c>
      <c r="B72" s="151">
        <f>ROW()</f>
        <v>72</v>
      </c>
      <c r="C72" s="8" t="str">
        <f>summary!J6</f>
        <v>0719</v>
      </c>
      <c r="D72" s="8" t="str">
        <f>summary!Q8</f>
        <v>2016</v>
      </c>
      <c r="E72" s="8" t="s">
        <v>1849</v>
      </c>
      <c r="F72" s="8" t="s">
        <v>1916</v>
      </c>
      <c r="G72" s="8" t="str">
        <f t="shared" si="3"/>
        <v>bns72</v>
      </c>
      <c r="H72" s="36"/>
      <c r="I72" s="130"/>
      <c r="J72" s="36"/>
      <c r="K72" s="186" t="s">
        <v>2047</v>
      </c>
      <c r="L72" s="197"/>
      <c r="M72" s="128"/>
      <c r="N72" s="155">
        <v>0</v>
      </c>
      <c r="O72" s="72"/>
      <c r="P72" s="51"/>
    </row>
    <row r="73" spans="1:16" s="8" customFormat="1" ht="13">
      <c r="A73" s="8" t="str">
        <f t="shared" ca="1" si="0"/>
        <v>muni bonds issued</v>
      </c>
      <c r="B73" s="151">
        <f>ROW()</f>
        <v>73</v>
      </c>
      <c r="C73" s="8" t="str">
        <f>summary!J6</f>
        <v>0719</v>
      </c>
      <c r="D73" s="8" t="str">
        <f>summary!Q8</f>
        <v>2016</v>
      </c>
      <c r="E73" s="8" t="s">
        <v>1849</v>
      </c>
      <c r="F73" s="8" t="s">
        <v>1916</v>
      </c>
      <c r="G73" s="8" t="str">
        <f t="shared" si="3"/>
        <v>bns73</v>
      </c>
      <c r="H73" s="36"/>
      <c r="I73" s="130"/>
      <c r="J73" s="36"/>
      <c r="K73" s="186" t="s">
        <v>2048</v>
      </c>
      <c r="L73" s="197"/>
      <c r="M73" s="128"/>
      <c r="N73" s="155">
        <v>0</v>
      </c>
      <c r="O73" s="72"/>
      <c r="P73" s="51"/>
    </row>
    <row r="74" spans="1:16" s="8" customFormat="1" ht="13">
      <c r="A74" s="8" t="str">
        <f t="shared" ca="1" si="0"/>
        <v>muni bonds issued</v>
      </c>
      <c r="B74" s="151">
        <f>ROW()</f>
        <v>74</v>
      </c>
      <c r="C74" s="8" t="str">
        <f>summary!J6</f>
        <v>0719</v>
      </c>
      <c r="D74" s="8" t="str">
        <f>summary!Q8</f>
        <v>2016</v>
      </c>
      <c r="E74" s="8" t="s">
        <v>1849</v>
      </c>
      <c r="F74" s="8" t="s">
        <v>1916</v>
      </c>
      <c r="G74" s="8" t="str">
        <f t="shared" si="1"/>
        <v>bns74</v>
      </c>
      <c r="H74" s="36"/>
      <c r="I74" s="130"/>
      <c r="J74" s="36"/>
      <c r="K74" s="186" t="s">
        <v>2049</v>
      </c>
      <c r="L74" s="197"/>
      <c r="M74" s="128"/>
      <c r="N74" s="155">
        <v>0</v>
      </c>
      <c r="O74" s="72"/>
      <c r="P74" s="51"/>
    </row>
    <row r="75" spans="1:16" s="8" customFormat="1" ht="18" customHeight="1" thickBot="1">
      <c r="A75" s="8" t="str">
        <f t="shared" ca="1" si="0"/>
        <v>muni bonds issued</v>
      </c>
      <c r="B75" s="151">
        <f>ROW()</f>
        <v>75</v>
      </c>
      <c r="C75" s="8" t="str">
        <f>summary!J6</f>
        <v>0719</v>
      </c>
      <c r="D75" s="8" t="str">
        <f>summary!Q8</f>
        <v>2016</v>
      </c>
      <c r="E75" s="8" t="s">
        <v>1849</v>
      </c>
      <c r="F75" s="8" t="s">
        <v>1998</v>
      </c>
      <c r="G75" s="8" t="str">
        <f t="shared" si="1"/>
        <v>bnst75</v>
      </c>
      <c r="H75" s="36"/>
      <c r="I75" s="130"/>
      <c r="J75" s="36"/>
      <c r="K75" s="80" t="s">
        <v>1823</v>
      </c>
      <c r="L75" s="184"/>
      <c r="M75" s="128"/>
      <c r="N75" s="89"/>
      <c r="O75" s="87">
        <f>SUM(N11:N74)</f>
        <v>37850000</v>
      </c>
      <c r="P75" s="51"/>
    </row>
    <row r="76" spans="1:16" s="8" customFormat="1" ht="18" customHeight="1" thickTop="1">
      <c r="A76" s="8" t="str">
        <f t="shared" ca="1" si="0"/>
        <v>muni bonds issued</v>
      </c>
      <c r="B76" s="151">
        <f>ROW()</f>
        <v>76</v>
      </c>
      <c r="C76" s="8" t="str">
        <f>summary!J6</f>
        <v>0719</v>
      </c>
      <c r="D76" s="8" t="str">
        <f>summary!Q8</f>
        <v>2016</v>
      </c>
      <c r="E76" s="8" t="s">
        <v>1849</v>
      </c>
      <c r="F76" s="8" t="s">
        <v>1917</v>
      </c>
      <c r="G76" s="8" t="str">
        <f t="shared" si="1"/>
        <v>bsa76</v>
      </c>
      <c r="H76" s="36"/>
      <c r="I76" s="130"/>
      <c r="J76" s="80" t="s">
        <v>1986</v>
      </c>
      <c r="K76" s="36"/>
      <c r="L76" s="184"/>
      <c r="M76" s="128"/>
      <c r="N76" s="51"/>
      <c r="O76" s="51"/>
      <c r="P76" s="51"/>
    </row>
    <row r="77" spans="1:16" s="8" customFormat="1" ht="13">
      <c r="A77" s="8" t="str">
        <f t="shared" ca="1" si="0"/>
        <v>muni bonds issued</v>
      </c>
      <c r="B77" s="151">
        <f>ROW()</f>
        <v>77</v>
      </c>
      <c r="C77" s="8" t="str">
        <f>summary!J6</f>
        <v>0719</v>
      </c>
      <c r="D77" s="8" t="str">
        <f>summary!Q8</f>
        <v>2016</v>
      </c>
      <c r="E77" s="8" t="s">
        <v>1849</v>
      </c>
      <c r="F77" s="8" t="s">
        <v>1917</v>
      </c>
      <c r="G77" s="8" t="str">
        <f t="shared" si="1"/>
        <v>bsa77</v>
      </c>
      <c r="H77" s="36"/>
      <c r="I77" s="130"/>
      <c r="J77" s="36"/>
      <c r="K77" s="36" t="s">
        <v>1</v>
      </c>
      <c r="L77" s="197"/>
      <c r="M77" s="128"/>
      <c r="N77" s="155">
        <v>0</v>
      </c>
      <c r="O77" s="72"/>
      <c r="P77" s="51"/>
    </row>
    <row r="78" spans="1:16" s="8" customFormat="1" ht="13">
      <c r="A78" s="8" t="str">
        <f t="shared" ca="1" si="0"/>
        <v>muni bonds issued</v>
      </c>
      <c r="B78" s="151">
        <f>ROW()</f>
        <v>78</v>
      </c>
      <c r="C78" s="8" t="str">
        <f>summary!J6</f>
        <v>0719</v>
      </c>
      <c r="D78" s="8" t="str">
        <f>summary!Q8</f>
        <v>2016</v>
      </c>
      <c r="E78" s="8" t="s">
        <v>1849</v>
      </c>
      <c r="F78" s="8" t="s">
        <v>1917</v>
      </c>
      <c r="G78" s="8" t="str">
        <f t="shared" si="1"/>
        <v>bsa78</v>
      </c>
      <c r="H78" s="36"/>
      <c r="I78" s="130"/>
      <c r="J78" s="36"/>
      <c r="K78" s="36" t="s">
        <v>2</v>
      </c>
      <c r="L78" s="197"/>
      <c r="M78" s="128"/>
      <c r="N78" s="155">
        <v>0</v>
      </c>
      <c r="O78" s="72"/>
      <c r="P78" s="51"/>
    </row>
    <row r="79" spans="1:16" s="8" customFormat="1" ht="13">
      <c r="A79" s="8" t="str">
        <f t="shared" ca="1" si="0"/>
        <v>muni bonds issued</v>
      </c>
      <c r="B79" s="151">
        <f>ROW()</f>
        <v>79</v>
      </c>
      <c r="C79" s="8" t="str">
        <f>summary!J6</f>
        <v>0719</v>
      </c>
      <c r="D79" s="8" t="str">
        <f>summary!Q8</f>
        <v>2016</v>
      </c>
      <c r="E79" s="8" t="s">
        <v>1849</v>
      </c>
      <c r="F79" s="8" t="s">
        <v>1917</v>
      </c>
      <c r="G79" s="8" t="str">
        <f t="shared" si="1"/>
        <v>bsa79</v>
      </c>
      <c r="H79" s="36"/>
      <c r="I79" s="130"/>
      <c r="J79" s="36"/>
      <c r="K79" s="36" t="s">
        <v>3</v>
      </c>
      <c r="L79" s="197"/>
      <c r="M79" s="128"/>
      <c r="N79" s="155">
        <v>0</v>
      </c>
      <c r="O79" s="72"/>
      <c r="P79" s="51"/>
    </row>
    <row r="80" spans="1:16" s="8" customFormat="1" ht="13">
      <c r="A80" s="8" t="str">
        <f t="shared" ca="1" si="0"/>
        <v>muni bonds issued</v>
      </c>
      <c r="B80" s="151">
        <f>ROW()</f>
        <v>80</v>
      </c>
      <c r="C80" s="8" t="str">
        <f>summary!J6</f>
        <v>0719</v>
      </c>
      <c r="D80" s="8" t="str">
        <f>summary!Q8</f>
        <v>2016</v>
      </c>
      <c r="E80" s="8" t="s">
        <v>1849</v>
      </c>
      <c r="F80" s="8" t="s">
        <v>1917</v>
      </c>
      <c r="G80" s="8" t="str">
        <f t="shared" si="1"/>
        <v>bsa80</v>
      </c>
      <c r="H80" s="36"/>
      <c r="I80" s="130"/>
      <c r="J80" s="36"/>
      <c r="K80" s="36" t="s">
        <v>1793</v>
      </c>
      <c r="L80" s="197"/>
      <c r="M80" s="128"/>
      <c r="N80" s="155">
        <v>0</v>
      </c>
      <c r="O80" s="72"/>
      <c r="P80" s="51"/>
    </row>
    <row r="81" spans="1:16" s="8" customFormat="1" ht="13">
      <c r="A81" s="8" t="str">
        <f t="shared" ca="1" si="0"/>
        <v>muni bonds issued</v>
      </c>
      <c r="B81" s="151">
        <f>ROW()</f>
        <v>81</v>
      </c>
      <c r="C81" s="8" t="str">
        <f>summary!J6</f>
        <v>0719</v>
      </c>
      <c r="D81" s="8" t="str">
        <f>summary!Q8</f>
        <v>2016</v>
      </c>
      <c r="E81" s="8" t="s">
        <v>1849</v>
      </c>
      <c r="F81" s="8" t="s">
        <v>1917</v>
      </c>
      <c r="G81" s="8" t="str">
        <f t="shared" si="1"/>
        <v>bsa81</v>
      </c>
      <c r="H81" s="36"/>
      <c r="I81" s="130"/>
      <c r="J81" s="36"/>
      <c r="K81" s="36" t="s">
        <v>1794</v>
      </c>
      <c r="L81" s="197"/>
      <c r="M81" s="128"/>
      <c r="N81" s="155">
        <v>0</v>
      </c>
      <c r="O81" s="72"/>
      <c r="P81" s="51"/>
    </row>
    <row r="82" spans="1:16" s="8" customFormat="1" ht="18" customHeight="1" thickBot="1">
      <c r="A82" s="8" t="str">
        <f ca="1">MID(CELL("filename",A82),FIND("]",CELL("filename",A82))+1,256)</f>
        <v>muni bonds issued</v>
      </c>
      <c r="B82" s="151">
        <f>ROW()</f>
        <v>82</v>
      </c>
      <c r="C82" s="8" t="str">
        <f>summary!J6</f>
        <v>0719</v>
      </c>
      <c r="D82" s="8" t="str">
        <f>summary!Q8</f>
        <v>2016</v>
      </c>
      <c r="E82" s="8" t="s">
        <v>1849</v>
      </c>
      <c r="F82" s="8" t="s">
        <v>1997</v>
      </c>
      <c r="G82" s="8" t="str">
        <f>F82&amp;ROW()</f>
        <v>bsat82</v>
      </c>
      <c r="H82" s="36"/>
      <c r="I82" s="130"/>
      <c r="J82" s="36"/>
      <c r="K82" s="80" t="s">
        <v>1824</v>
      </c>
      <c r="L82" s="79"/>
      <c r="M82" s="128"/>
      <c r="N82" s="89"/>
      <c r="O82" s="87">
        <f>SUM(N77:N81)</f>
        <v>0</v>
      </c>
      <c r="P82" s="51"/>
    </row>
    <row r="83" spans="1:16" s="8" customFormat="1" ht="18" customHeight="1" thickTop="1" thickBot="1">
      <c r="A83" s="8" t="str">
        <f ca="1">MID(CELL("filename",A83),FIND("]",CELL("filename",A83))+1,256)</f>
        <v>muni bonds issued</v>
      </c>
      <c r="B83" s="151">
        <f>ROW()</f>
        <v>83</v>
      </c>
      <c r="C83" s="8" t="str">
        <f>summary!J6</f>
        <v>0719</v>
      </c>
      <c r="D83" s="8" t="str">
        <f>summary!Q8</f>
        <v>2016</v>
      </c>
      <c r="E83" s="8" t="s">
        <v>1849</v>
      </c>
      <c r="F83" s="8" t="s">
        <v>1999</v>
      </c>
      <c r="G83" s="8" t="str">
        <f>F83&amp;ROW()</f>
        <v>bnssat83</v>
      </c>
      <c r="H83" s="36"/>
      <c r="I83" s="127">
        <v>3</v>
      </c>
      <c r="J83" s="80" t="s">
        <v>1825</v>
      </c>
      <c r="K83" s="36"/>
      <c r="L83" s="79"/>
      <c r="M83" s="128"/>
      <c r="N83" s="89"/>
      <c r="O83" s="87">
        <f>O8+O75+O82</f>
        <v>37850000</v>
      </c>
    </row>
    <row r="84" spans="1:16" ht="16" thickTop="1"/>
  </sheetData>
  <sheetProtection password="C7B6" sheet="1" formatRows="0"/>
  <mergeCells count="1">
    <mergeCell ref="I1:O1"/>
  </mergeCells>
  <printOptions horizontalCentered="1"/>
  <pageMargins left="0.5" right="0.5" top="0.5" bottom="0.5" header="0.5" footer="0.25"/>
  <pageSetup paperSize="5" scale="85" orientation="portrait" r:id="rId1"/>
  <headerFooter alignWithMargins="0">
    <oddFooter>&amp;A&amp;RPage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22</vt:i4>
      </vt:variant>
    </vt:vector>
  </HeadingPairs>
  <TitlesOfParts>
    <vt:vector size="41" baseType="lpstr">
      <vt:lpstr>summary</vt:lpstr>
      <vt:lpstr>local school</vt:lpstr>
      <vt:lpstr>regional school 1</vt:lpstr>
      <vt:lpstr>regional school 2</vt:lpstr>
      <vt:lpstr>utility I</vt:lpstr>
      <vt:lpstr>utility II</vt:lpstr>
      <vt:lpstr>utility III</vt:lpstr>
      <vt:lpstr>utility IV</vt:lpstr>
      <vt:lpstr>muni bonds issued</vt:lpstr>
      <vt:lpstr>muni notes issued</vt:lpstr>
      <vt:lpstr>muni notes auth a</vt:lpstr>
      <vt:lpstr>muni notes auth b</vt:lpstr>
      <vt:lpstr>muni other</vt:lpstr>
      <vt:lpstr>muni deduction</vt:lpstr>
      <vt:lpstr>guarantees in calc</vt:lpstr>
      <vt:lpstr>special Debt</vt:lpstr>
      <vt:lpstr>leases not in calc</vt:lpstr>
      <vt:lpstr>guarantees not in calc</vt:lpstr>
      <vt:lpstr>Muni</vt:lpstr>
      <vt:lpstr>muni_names</vt:lpstr>
      <vt:lpstr>'guarantees in calc'!Print_Area</vt:lpstr>
      <vt:lpstr>'guarantees not in calc'!Print_Area</vt:lpstr>
      <vt:lpstr>'leases not in calc'!Print_Area</vt:lpstr>
      <vt:lpstr>'local school'!Print_Area</vt:lpstr>
      <vt:lpstr>'muni bonds issued'!Print_Area</vt:lpstr>
      <vt:lpstr>'muni deduction'!Print_Area</vt:lpstr>
      <vt:lpstr>'muni notes auth a'!Print_Area</vt:lpstr>
      <vt:lpstr>'muni notes auth b'!Print_Area</vt:lpstr>
      <vt:lpstr>'muni notes issued'!Print_Area</vt:lpstr>
      <vt:lpstr>'muni other'!Print_Area</vt:lpstr>
      <vt:lpstr>'regional school 1'!Print_Area</vt:lpstr>
      <vt:lpstr>'regional school 2'!Print_Area</vt:lpstr>
      <vt:lpstr>'special Debt'!Print_Area</vt:lpstr>
      <vt:lpstr>summary!Print_Area</vt:lpstr>
      <vt:lpstr>'utility I'!Print_Area</vt:lpstr>
      <vt:lpstr>'utility II'!Print_Area</vt:lpstr>
      <vt:lpstr>'utility III'!Print_Area</vt:lpstr>
      <vt:lpstr>'utility IV'!Print_Area</vt:lpstr>
      <vt:lpstr>schoolper</vt:lpstr>
      <vt:lpstr>typeschool</vt:lpstr>
      <vt:lpstr>utility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Strazzeri</dc:creator>
  <cp:lastModifiedBy>Chris Battaglia</cp:lastModifiedBy>
  <cp:lastPrinted>2017-01-30T21:45:56Z</cp:lastPrinted>
  <dcterms:created xsi:type="dcterms:W3CDTF">2000-01-05T22:07:36Z</dcterms:created>
  <dcterms:modified xsi:type="dcterms:W3CDTF">2019-08-25T15:21:07Z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fresh">
    <vt:bool>true</vt:bool>
  </property>
  <property fmtid="{D5CDD505-2E9C-101B-9397-08002B2CF9AE}" pid="3" name="Refresh97">
    <vt:bool>false</vt:bool>
  </property>
  <property fmtid="{D5CDD505-2E9C-101B-9397-08002B2CF9AE}" pid="4" name="tabName">
    <vt:lpwstr>Annual Debt Statements - Current &amp; Prior</vt:lpwstr>
  </property>
  <property fmtid="{D5CDD505-2E9C-101B-9397-08002B2CF9AE}" pid="5" name="tabIndex">
    <vt:lpwstr>8300</vt:lpwstr>
  </property>
  <property fmtid="{D5CDD505-2E9C-101B-9397-08002B2CF9AE}" pid="6" name="workpaperIndex">
    <vt:lpwstr>8300.01</vt:lpwstr>
  </property>
</Properties>
</file>